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activeX/activeX9.xml" ContentType="application/vnd.ms-office.activeX+xml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activeX/activeX7.xml" ContentType="application/vnd.ms-office.activeX+xml"/>
  <Override PartName="/xl/activeX/activeX8.xml" ContentType="application/vnd.ms-office.activeX+xml"/>
  <Override PartName="/customXml/itemProps1.xml" ContentType="application/vnd.openxmlformats-officedocument.customXmlProperties+xml"/>
  <Override PartName="/xl/activeX/activeX5.xml" ContentType="application/vnd.ms-office.activeX+xml"/>
  <Override PartName="/xl/activeX/activeX6.xml" ContentType="application/vnd.ms-office.activeX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10.bin" ContentType="application/vnd.ms-office.activeX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activeX/activeX9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activeX/activeX7.bin" ContentType="application/vnd.ms-office.activeX"/>
  <Override PartName="/xl/activeX/activeX8.bin" ContentType="application/vnd.ms-office.activeX"/>
  <Override PartName="/xl/activeX/activeX10.xml" ContentType="application/vnd.ms-office.activeX+xml"/>
  <Override PartName="/xl/activeX/activeX5.bin" ContentType="application/vnd.ms-office.activeX"/>
  <Override PartName="/xl/activeX/activeX6.bin" ContentType="application/vnd.ms-office.activeX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DieseArbeitsmappe" defaultThemeVersion="124226"/>
  <bookViews>
    <workbookView showSheetTabs="0" xWindow="-15" yWindow="-15" windowWidth="9615" windowHeight="12525"/>
  </bookViews>
  <sheets>
    <sheet name="Eingabe" sheetId="1" r:id="rId1"/>
    <sheet name="Berechnung" sheetId="2" state="veryHidden" r:id="rId2"/>
    <sheet name="Translation" sheetId="3" r:id="rId3"/>
  </sheets>
  <definedNames>
    <definedName name="_xlnm.Print_Area" localSheetId="0">Eingabe!$B$1:$L$34</definedName>
  </definedNames>
  <calcPr calcId="125725"/>
</workbook>
</file>

<file path=xl/calcChain.xml><?xml version="1.0" encoding="utf-8"?>
<calcChain xmlns="http://schemas.openxmlformats.org/spreadsheetml/2006/main">
  <c r="D5" i="2"/>
  <c r="T4" i="1" s="1"/>
  <c r="F5" i="2"/>
  <c r="T16" i="1"/>
  <c r="B2"/>
  <c r="T6"/>
  <c r="L5" i="2"/>
  <c r="O2" i="1" l="1"/>
  <c r="P10"/>
  <c r="K10" l="1"/>
  <c r="K6" l="1"/>
  <c r="E15" i="2"/>
  <c r="N18" i="1"/>
  <c r="K14"/>
  <c r="T12"/>
  <c r="O18"/>
  <c r="P16"/>
  <c r="P14"/>
  <c r="P12"/>
  <c r="P8"/>
  <c r="P6"/>
  <c r="P4"/>
  <c r="E16" i="2"/>
  <c r="B30" i="1"/>
  <c r="B28"/>
  <c r="B26"/>
  <c r="B24"/>
  <c r="B22"/>
  <c r="B20"/>
  <c r="L18"/>
  <c r="J18"/>
  <c r="B18"/>
  <c r="B12"/>
  <c r="B8"/>
  <c r="B4"/>
  <c r="C14" i="2" l="1"/>
  <c r="E14" s="1"/>
  <c r="I5"/>
  <c r="T14" i="1" s="1"/>
  <c r="T8"/>
  <c r="G7" i="2" l="1"/>
  <c r="G5" l="1"/>
  <c r="T10" i="1" l="1"/>
  <c r="D14" i="2"/>
  <c r="F14" s="1"/>
  <c r="O20" i="1"/>
  <c r="C13" i="2"/>
  <c r="E13" s="1"/>
  <c r="D15" l="1"/>
  <c r="F15" s="1"/>
  <c r="D13"/>
  <c r="F13" s="1"/>
  <c r="C19"/>
  <c r="E19" s="1"/>
  <c r="C17"/>
  <c r="E17" s="1"/>
  <c r="D16" l="1"/>
  <c r="F16" s="1"/>
  <c r="J20" i="1"/>
  <c r="C18" i="2"/>
  <c r="E18" s="1"/>
  <c r="J24" i="1"/>
  <c r="C20" i="2"/>
  <c r="D19"/>
  <c r="F19" s="1"/>
  <c r="E20" l="1"/>
  <c r="J26" i="1" s="1"/>
  <c r="D17" i="2"/>
  <c r="L24" i="1"/>
  <c r="D20" i="2"/>
  <c r="J22" i="1"/>
  <c r="C21" i="2"/>
  <c r="E21" l="1"/>
  <c r="J28" i="1" s="1"/>
  <c r="F20" i="2"/>
  <c r="L26" i="1" s="1"/>
  <c r="F17" i="2"/>
  <c r="L20" i="1" s="1"/>
  <c r="D18" i="2"/>
  <c r="F18" l="1"/>
  <c r="L22" i="1" s="1"/>
  <c r="D21" i="2"/>
  <c r="F21" l="1"/>
  <c r="L28" i="1" s="1"/>
  <c r="C22" i="2"/>
  <c r="C23" l="1"/>
  <c r="E23" s="1"/>
  <c r="E22"/>
  <c r="J30" i="1" l="1"/>
</calcChain>
</file>

<file path=xl/comments1.xml><?xml version="1.0" encoding="utf-8"?>
<comments xmlns="http://schemas.openxmlformats.org/spreadsheetml/2006/main">
  <authors>
    <author>7032</author>
  </authors>
  <commentList>
    <comment ref="D5" authorId="0">
      <text>
        <r>
          <rPr>
            <b/>
            <sz val="9"/>
            <color indexed="81"/>
            <rFont val="Tahoma"/>
            <family val="2"/>
          </rPr>
          <t>7032:</t>
        </r>
        <r>
          <rPr>
            <sz val="9"/>
            <color indexed="81"/>
            <rFont val="Tahoma"/>
            <family val="2"/>
          </rPr>
          <t xml:space="preserve">
Mind. 1K wärmer als KW-Temp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>7032:</t>
        </r>
        <r>
          <rPr>
            <sz val="9"/>
            <color indexed="81"/>
            <rFont val="Tahoma"/>
            <family val="2"/>
          </rPr>
          <t xml:space="preserve">
Max-Wert nach Leistung und Temp.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7032:</t>
        </r>
        <r>
          <rPr>
            <sz val="9"/>
            <color indexed="81"/>
            <rFont val="Tahoma"/>
            <family val="2"/>
          </rPr>
          <t xml:space="preserve">
Scrollwert</t>
        </r>
      </text>
    </comment>
  </commentList>
</comments>
</file>

<file path=xl/sharedStrings.xml><?xml version="1.0" encoding="utf-8"?>
<sst xmlns="http://schemas.openxmlformats.org/spreadsheetml/2006/main" count="161" uniqueCount="115">
  <si>
    <t>Eingabewerte</t>
  </si>
  <si>
    <t>Wert</t>
  </si>
  <si>
    <t>Ergebnisse</t>
  </si>
  <si>
    <t>Personen</t>
  </si>
  <si>
    <t>Dauer</t>
  </si>
  <si>
    <t>Häufigkeit</t>
  </si>
  <si>
    <t>Wie lange duscht jede Person durchschnittlich ?</t>
  </si>
  <si>
    <t>Energieverbrauch</t>
  </si>
  <si>
    <t>Energiekosten</t>
  </si>
  <si>
    <t>Wasserverbrauch</t>
  </si>
  <si>
    <t>Wie oft duscht jede Person in einer Woche ?</t>
  </si>
  <si>
    <t>Wasserkosten</t>
  </si>
  <si>
    <t>Gesamtkosten</t>
  </si>
  <si>
    <t>Elektronisch</t>
  </si>
  <si>
    <t>Hydraulisch</t>
  </si>
  <si>
    <t>Ersparnis</t>
  </si>
  <si>
    <t>Mittlere Duschtemperatur</t>
  </si>
  <si>
    <t>Mittlere Kaltwassertemperatur</t>
  </si>
  <si>
    <t>Nutzung</t>
  </si>
  <si>
    <t>Jährliche Nutzungsdauer</t>
  </si>
  <si>
    <t>Durchflussmenge Dusche</t>
  </si>
  <si>
    <t>Stromkosten</t>
  </si>
  <si>
    <t>Leistungsgröße Durchlauferhitzer</t>
  </si>
  <si>
    <t>Kosten Frisch- und Abwasser</t>
  </si>
  <si>
    <t>min/Dusche</t>
  </si>
  <si>
    <t>Duschtemp</t>
  </si>
  <si>
    <t>°C</t>
  </si>
  <si>
    <t>KW-Temp</t>
  </si>
  <si>
    <t>KW</t>
  </si>
  <si>
    <t>Leistung DE</t>
  </si>
  <si>
    <t>Durchfluss</t>
  </si>
  <si>
    <t>l/min</t>
  </si>
  <si>
    <t>Wochen/Jahr</t>
  </si>
  <si>
    <t>Kosten Wasser</t>
  </si>
  <si>
    <t>€/m³</t>
  </si>
  <si>
    <t>Kosten Strom</t>
  </si>
  <si>
    <t>Cent/kWh</t>
  </si>
  <si>
    <t>Scrollwert</t>
  </si>
  <si>
    <t>Ausgabe</t>
  </si>
  <si>
    <t>Berechnung</t>
  </si>
  <si>
    <t>Wieviele Personen wohnen im Haushalt ?</t>
  </si>
  <si>
    <t>Deutsch</t>
  </si>
  <si>
    <t>m³/Jahr</t>
  </si>
  <si>
    <t>Liter/Minute</t>
  </si>
  <si>
    <t>kWh/Jahr</t>
  </si>
  <si>
    <t>Euro/Jahr</t>
  </si>
  <si>
    <t>Personen im Haushalt</t>
  </si>
  <si>
    <t>Duschen pro Woche</t>
  </si>
  <si>
    <t>| zurücksetzen</t>
  </si>
  <si>
    <t>ausblenden</t>
  </si>
  <si>
    <t>Person im Haushalt</t>
  </si>
  <si>
    <t>Euro/m³</t>
  </si>
  <si>
    <t>Woche/Jahr</t>
  </si>
  <si>
    <t>Dusche pro Woche</t>
  </si>
  <si>
    <t>Woche pro Jahr</t>
  </si>
  <si>
    <t>Englisch</t>
  </si>
  <si>
    <t>Minuten pro Dusche</t>
  </si>
  <si>
    <t>Minute pro Dusche</t>
  </si>
  <si>
    <t>Warmwasserverbrauch [m³/a]</t>
  </si>
  <si>
    <t>Erzeugte WW-Temperatur [°C]</t>
  </si>
  <si>
    <t>Kaltwasserbeimischung [l/min]</t>
  </si>
  <si>
    <t>Kaltwasserverbrauch [m³/a]</t>
  </si>
  <si>
    <t>Wasserverbrauch-gesamt [m³/Jahr]</t>
  </si>
  <si>
    <t>Wasserkosten [Euro/Jahr]</t>
  </si>
  <si>
    <t>Energiebedarf [kWh/Jahr]</t>
  </si>
  <si>
    <t>Energiekosten [Euro/Jahr]</t>
  </si>
  <si>
    <t>Gesamtkosten [Euro/Jahr]</t>
  </si>
  <si>
    <t>Einsparung DHE [Euro/Jahr]</t>
  </si>
  <si>
    <t>Einsparung DHE [%]</t>
  </si>
  <si>
    <t>IMT/TR 09/12</t>
  </si>
  <si>
    <t>Weitere Optionen</t>
  </si>
  <si>
    <t>Sprache</t>
  </si>
  <si>
    <t>| Nederlands</t>
  </si>
  <si>
    <t>| Deutsch</t>
  </si>
  <si>
    <t>| English</t>
  </si>
  <si>
    <t>| Francais</t>
  </si>
  <si>
    <t>| Suomi</t>
  </si>
  <si>
    <t>| Espanol</t>
  </si>
  <si>
    <t>Verbrauchskosten Durchlauferhitzer</t>
  </si>
  <si>
    <t>Electronic</t>
  </si>
  <si>
    <t>Hydraulic</t>
  </si>
  <si>
    <t>Water consumption</t>
  </si>
  <si>
    <t>Energy consumption</t>
  </si>
  <si>
    <t>Total costs</t>
  </si>
  <si>
    <t>Savings</t>
  </si>
  <si>
    <t>Average shower temperature</t>
  </si>
  <si>
    <t>Electricity costs</t>
  </si>
  <si>
    <t>Fade out</t>
  </si>
  <si>
    <t>Water costs</t>
  </si>
  <si>
    <t>Energy costs</t>
  </si>
  <si>
    <t>person in the household</t>
  </si>
  <si>
    <t>persons in the household</t>
  </si>
  <si>
    <t>Average shower time per person ?</t>
  </si>
  <si>
    <t>minutes per week</t>
  </si>
  <si>
    <t>minute per week</t>
  </si>
  <si>
    <t>showers per week</t>
  </si>
  <si>
    <t>shower per week</t>
  </si>
  <si>
    <t>Number of inhabitants ?</t>
  </si>
  <si>
    <t>Consumption costs of instanteaneous water heaters</t>
  </si>
  <si>
    <t>Shower operations per week and person ?</t>
  </si>
  <si>
    <t>Fresh and waste water costs</t>
  </si>
  <si>
    <t>kWh/year</t>
  </si>
  <si>
    <t>Euro/year</t>
  </si>
  <si>
    <t>weeks/year</t>
  </si>
  <si>
    <t>week/year</t>
  </si>
  <si>
    <t>Average cold water temperature</t>
  </si>
  <si>
    <t>Extended options</t>
  </si>
  <si>
    <t>m³/year</t>
  </si>
  <si>
    <t>liter/minute</t>
  </si>
  <si>
    <t>Heating capacity</t>
  </si>
  <si>
    <t>Flow quantity shower</t>
  </si>
  <si>
    <t>Annual usage</t>
  </si>
  <si>
    <t>Results</t>
  </si>
  <si>
    <t>| Reset</t>
  </si>
  <si>
    <t>Scrollwerte Leistung</t>
  </si>
</sst>
</file>

<file path=xl/styles.xml><?xml version="1.0" encoding="utf-8"?>
<styleSheet xmlns="http://schemas.openxmlformats.org/spreadsheetml/2006/main">
  <numFmts count="2">
    <numFmt numFmtId="164" formatCode="_(&quot;€&quot;* #,##0.00_);_(&quot;€&quot;* \(#,##0.00\);_(&quot;€&quot;* &quot;-&quot;??_);_(@_)"/>
    <numFmt numFmtId="165" formatCode="0.0"/>
  </numFmts>
  <fonts count="38">
    <font>
      <sz val="12"/>
      <color theme="1"/>
      <name val="STE Info Office"/>
      <family val="2"/>
    </font>
    <font>
      <sz val="12"/>
      <name val="STE Info Office"/>
      <family val="2"/>
    </font>
    <font>
      <b/>
      <sz val="12"/>
      <color theme="1"/>
      <name val="STE Info Office"/>
    </font>
    <font>
      <b/>
      <sz val="12"/>
      <color theme="0" tint="-4.9989318521683403E-2"/>
      <name val="STE Info Office"/>
    </font>
    <font>
      <sz val="12"/>
      <color theme="1"/>
      <name val="STE Info Offi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Geneva"/>
    </font>
    <font>
      <sz val="11"/>
      <color theme="1"/>
      <name val="Calibri"/>
      <family val="2"/>
      <scheme val="minor"/>
    </font>
    <font>
      <sz val="18"/>
      <color theme="0" tint="-0.499984740745262"/>
      <name val="Verdana"/>
      <family val="2"/>
    </font>
    <font>
      <sz val="16"/>
      <color indexed="63"/>
      <name val="Verdana"/>
      <family val="2"/>
    </font>
    <font>
      <sz val="12"/>
      <name val="Verdana"/>
      <family val="2"/>
    </font>
    <font>
      <sz val="20"/>
      <color indexed="63"/>
      <name val="Verdana"/>
      <family val="2"/>
    </font>
    <font>
      <sz val="17"/>
      <color theme="0" tint="-0.499984740745262"/>
      <name val="Verdana"/>
      <family val="2"/>
    </font>
    <font>
      <sz val="8"/>
      <color theme="0" tint="-0.249977111117893"/>
      <name val="Verdana"/>
      <family val="2"/>
    </font>
    <font>
      <sz val="11"/>
      <color rgb="FF7B7B7B"/>
      <name val="Verdana"/>
      <family val="2"/>
    </font>
    <font>
      <sz val="10"/>
      <color theme="0" tint="-0.499984740745262"/>
      <name val="Verdana"/>
      <family val="2"/>
    </font>
    <font>
      <sz val="20"/>
      <color theme="0" tint="-0.499984740745262"/>
      <name val="Verdana"/>
      <family val="2"/>
    </font>
    <font>
      <sz val="12"/>
      <color theme="1" tint="0.34998626667073579"/>
      <name val="Verdana"/>
      <family val="2"/>
    </font>
    <font>
      <b/>
      <sz val="10"/>
      <color theme="1" tint="0.34998626667073579"/>
      <name val="Verdana"/>
      <family val="2"/>
    </font>
    <font>
      <sz val="12"/>
      <color theme="1" tint="0.499984740745262"/>
      <name val="Verdana"/>
      <family val="2"/>
    </font>
    <font>
      <sz val="11"/>
      <color theme="1" tint="0.34998626667073579"/>
      <name val="Verdana"/>
      <family val="2"/>
    </font>
    <font>
      <sz val="16"/>
      <color theme="0" tint="-0.499984740745262"/>
      <name val="Verdana"/>
      <family val="2"/>
    </font>
    <font>
      <sz val="16"/>
      <color theme="1"/>
      <name val="Verdana"/>
      <family val="2"/>
    </font>
    <font>
      <sz val="12"/>
      <color theme="1"/>
      <name val="Verdana"/>
      <family val="2"/>
    </font>
    <font>
      <b/>
      <sz val="10"/>
      <color rgb="FFC00000"/>
      <name val="Verdana"/>
      <family val="2"/>
    </font>
    <font>
      <sz val="8"/>
      <color theme="0" tint="-0.34998626667073579"/>
      <name val="Arial"/>
      <family val="2"/>
    </font>
    <font>
      <sz val="11"/>
      <name val="Verdana"/>
      <family val="2"/>
    </font>
    <font>
      <b/>
      <sz val="8"/>
      <color theme="1" tint="0.34998626667073579"/>
      <name val="Verdana"/>
      <family val="2"/>
    </font>
    <font>
      <b/>
      <sz val="9"/>
      <color rgb="FFC0000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 tint="0.499984740745262"/>
      <name val="Verdana"/>
      <family val="2"/>
    </font>
    <font>
      <sz val="10.5"/>
      <color theme="1" tint="0.499984740745262"/>
      <name val="Verdana"/>
      <family val="2"/>
    </font>
    <font>
      <b/>
      <sz val="10.5"/>
      <color theme="1" tint="0.499984740745262"/>
      <name val="Verdana"/>
      <family val="2"/>
    </font>
    <font>
      <sz val="10.5"/>
      <name val="Verdana"/>
      <family val="2"/>
    </font>
    <font>
      <b/>
      <sz val="10.5"/>
      <color rgb="FF00B050"/>
      <name val="Verdana"/>
      <family val="2"/>
    </font>
    <font>
      <sz val="9"/>
      <color theme="0" tint="-4.9989318521683403E-2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5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Alignment="1" applyProtection="1">
      <alignment horizontal="left" shrinkToFit="1"/>
      <protection locked="0"/>
    </xf>
    <xf numFmtId="0" fontId="0" fillId="0" borderId="0" xfId="0" applyAlignment="1" applyProtection="1">
      <alignment shrinkToFit="1"/>
      <protection locked="0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0" fontId="1" fillId="2" borderId="2" xfId="0" applyFont="1" applyFill="1" applyBorder="1" applyAlignment="1" applyProtection="1">
      <alignment horizontal="center" shrinkToFit="1"/>
      <protection locked="0"/>
    </xf>
    <xf numFmtId="0" fontId="1" fillId="2" borderId="3" xfId="0" applyFont="1" applyFill="1" applyBorder="1" applyAlignment="1" applyProtection="1">
      <alignment horizontal="center" shrinkToFit="1"/>
      <protection locked="0"/>
    </xf>
    <xf numFmtId="0" fontId="0" fillId="0" borderId="0" xfId="0" applyAlignment="1" applyProtection="1">
      <alignment horizontal="center" shrinkToFit="1"/>
      <protection locked="0"/>
    </xf>
    <xf numFmtId="0" fontId="3" fillId="7" borderId="1" xfId="0" applyFont="1" applyFill="1" applyBorder="1" applyAlignment="1" applyProtection="1">
      <alignment horizontal="center" vertical="center" shrinkToFit="1"/>
      <protection locked="0"/>
    </xf>
    <xf numFmtId="0" fontId="0" fillId="6" borderId="7" xfId="0" applyFill="1" applyBorder="1" applyAlignment="1" applyProtection="1">
      <alignment horizontal="center" shrinkToFit="1"/>
      <protection locked="0"/>
    </xf>
    <xf numFmtId="0" fontId="0" fillId="6" borderId="8" xfId="0" applyFill="1" applyBorder="1" applyAlignment="1" applyProtection="1">
      <alignment horizontal="center" shrinkToFit="1"/>
      <protection locked="0"/>
    </xf>
    <xf numFmtId="0" fontId="0" fillId="6" borderId="9" xfId="0" applyFill="1" applyBorder="1" applyAlignment="1" applyProtection="1">
      <alignment horizontal="center" shrinkToFit="1"/>
      <protection locked="0"/>
    </xf>
    <xf numFmtId="0" fontId="0" fillId="3" borderId="4" xfId="0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Border="1" applyAlignment="1" applyProtection="1">
      <alignment horizontal="left"/>
      <protection hidden="1"/>
    </xf>
    <xf numFmtId="0" fontId="10" fillId="0" borderId="0" xfId="0" applyNumberFormat="1" applyFont="1" applyFill="1" applyBorder="1" applyAlignment="1" applyProtection="1">
      <alignment horizontal="left"/>
      <protection hidden="1"/>
    </xf>
    <xf numFmtId="0" fontId="13" fillId="0" borderId="0" xfId="0" applyNumberFormat="1" applyFont="1" applyFill="1" applyBorder="1" applyAlignment="1" applyProtection="1">
      <alignment horizontal="left"/>
      <protection hidden="1"/>
    </xf>
    <xf numFmtId="0" fontId="14" fillId="0" borderId="0" xfId="0" applyNumberFormat="1" applyFont="1" applyFill="1" applyBorder="1" applyAlignment="1" applyProtection="1">
      <alignment horizontal="center" vertical="top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NumberFormat="1" applyFont="1" applyFill="1" applyBorder="1" applyAlignment="1" applyProtection="1">
      <alignment horizontal="left" vertical="center"/>
      <protection hidden="1"/>
    </xf>
    <xf numFmtId="0" fontId="12" fillId="0" borderId="0" xfId="0" applyNumberFormat="1" applyFont="1" applyFill="1" applyBorder="1" applyAlignment="1" applyProtection="1">
      <alignment horizontal="left" vertical="top"/>
      <protection hidden="1"/>
    </xf>
    <xf numFmtId="0" fontId="10" fillId="0" borderId="0" xfId="0" applyNumberFormat="1" applyFont="1" applyFill="1" applyBorder="1" applyAlignment="1" applyProtection="1">
      <alignment horizontal="left" vertical="top"/>
      <protection hidden="1"/>
    </xf>
    <xf numFmtId="0" fontId="17" fillId="0" borderId="0" xfId="0" applyNumberFormat="1" applyFont="1" applyFill="1" applyBorder="1" applyAlignment="1" applyProtection="1">
      <alignment horizontal="left" vertical="top"/>
      <protection hidden="1"/>
    </xf>
    <xf numFmtId="0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Border="1" applyAlignment="1" applyProtection="1">
      <alignment horizontal="left" vertical="center"/>
      <protection hidden="1"/>
    </xf>
    <xf numFmtId="0" fontId="19" fillId="0" borderId="0" xfId="0" applyNumberFormat="1" applyFont="1" applyFill="1" applyBorder="1" applyAlignment="1" applyProtection="1">
      <alignment textRotation="180"/>
      <protection hidden="1"/>
    </xf>
    <xf numFmtId="0" fontId="20" fillId="0" borderId="0" xfId="0" applyNumberFormat="1" applyFont="1" applyFill="1" applyBorder="1" applyAlignment="1" applyProtection="1">
      <alignment horizontal="left" vertical="center"/>
      <protection hidden="1"/>
    </xf>
    <xf numFmtId="0" fontId="21" fillId="0" borderId="0" xfId="0" applyNumberFormat="1" applyFont="1" applyFill="1" applyBorder="1" applyAlignment="1" applyProtection="1">
      <alignment vertical="center"/>
      <protection hidden="1"/>
    </xf>
    <xf numFmtId="0" fontId="19" fillId="0" borderId="0" xfId="0" applyNumberFormat="1" applyFont="1" applyFill="1" applyBorder="1" applyAlignment="1" applyProtection="1">
      <protection hidden="1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protection hidden="1"/>
    </xf>
    <xf numFmtId="0" fontId="11" fillId="0" borderId="0" xfId="0" applyNumberFormat="1" applyFont="1" applyAlignment="1" applyProtection="1">
      <protection hidden="1"/>
    </xf>
    <xf numFmtId="0" fontId="9" fillId="0" borderId="0" xfId="0" applyNumberFormat="1" applyFont="1" applyFill="1" applyBorder="1" applyAlignment="1" applyProtection="1">
      <alignment horizontal="left"/>
      <protection hidden="1"/>
    </xf>
    <xf numFmtId="0" fontId="22" fillId="0" borderId="12" xfId="0" applyNumberFormat="1" applyFont="1" applyFill="1" applyBorder="1" applyAlignment="1" applyProtection="1">
      <alignment horizontal="left" vertical="top"/>
      <protection hidden="1"/>
    </xf>
    <xf numFmtId="0" fontId="9" fillId="0" borderId="12" xfId="0" applyNumberFormat="1" applyFont="1" applyFill="1" applyBorder="1" applyAlignment="1" applyProtection="1">
      <alignment horizontal="left" vertical="top"/>
      <protection hidden="1"/>
    </xf>
    <xf numFmtId="0" fontId="10" fillId="0" borderId="12" xfId="0" applyNumberFormat="1" applyFont="1" applyFill="1" applyBorder="1" applyAlignment="1" applyProtection="1">
      <alignment horizontal="left" vertical="top"/>
      <protection hidden="1"/>
    </xf>
    <xf numFmtId="0" fontId="12" fillId="0" borderId="12" xfId="0" applyNumberFormat="1" applyFont="1" applyFill="1" applyBorder="1" applyAlignment="1" applyProtection="1">
      <alignment horizontal="left" vertical="top"/>
      <protection hidden="1"/>
    </xf>
    <xf numFmtId="0" fontId="10" fillId="0" borderId="13" xfId="0" applyNumberFormat="1" applyFont="1" applyFill="1" applyBorder="1" applyAlignment="1" applyProtection="1">
      <alignment horizontal="left" vertical="top"/>
      <protection hidden="1"/>
    </xf>
    <xf numFmtId="0" fontId="11" fillId="0" borderId="14" xfId="0" applyFont="1" applyFill="1" applyBorder="1" applyAlignment="1" applyProtection="1">
      <alignment horizontal="center" vertical="center"/>
      <protection hidden="1"/>
    </xf>
    <xf numFmtId="0" fontId="22" fillId="0" borderId="15" xfId="0" applyNumberFormat="1" applyFont="1" applyFill="1" applyBorder="1" applyAlignment="1" applyProtection="1">
      <alignment vertical="center"/>
      <protection hidden="1"/>
    </xf>
    <xf numFmtId="0" fontId="22" fillId="0" borderId="16" xfId="0" applyNumberFormat="1" applyFont="1" applyFill="1" applyBorder="1" applyAlignment="1" applyProtection="1">
      <alignment horizontal="left" vertical="top"/>
      <protection hidden="1"/>
    </xf>
    <xf numFmtId="0" fontId="9" fillId="0" borderId="16" xfId="0" applyNumberFormat="1" applyFont="1" applyFill="1" applyBorder="1" applyAlignment="1" applyProtection="1">
      <alignment horizontal="left" vertical="top"/>
      <protection hidden="1"/>
    </xf>
    <xf numFmtId="0" fontId="10" fillId="0" borderId="16" xfId="0" applyNumberFormat="1" applyFont="1" applyFill="1" applyBorder="1" applyAlignment="1" applyProtection="1">
      <alignment horizontal="left" vertical="top"/>
      <protection hidden="1"/>
    </xf>
    <xf numFmtId="0" fontId="12" fillId="0" borderId="16" xfId="0" applyNumberFormat="1" applyFont="1" applyFill="1" applyBorder="1" applyAlignment="1" applyProtection="1">
      <alignment horizontal="left" vertical="top"/>
      <protection hidden="1"/>
    </xf>
    <xf numFmtId="0" fontId="10" fillId="0" borderId="17" xfId="0" applyNumberFormat="1" applyFont="1" applyFill="1" applyBorder="1" applyAlignment="1" applyProtection="1">
      <alignment horizontal="left" vertical="top"/>
      <protection hidden="1"/>
    </xf>
    <xf numFmtId="0" fontId="14" fillId="0" borderId="0" xfId="0" applyNumberFormat="1" applyFont="1" applyFill="1" applyBorder="1" applyAlignment="1" applyProtection="1">
      <alignment horizontal="left" vertical="top"/>
      <protection hidden="1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NumberFormat="1" applyFont="1" applyFill="1" applyBorder="1" applyAlignment="1" applyProtection="1">
      <alignment vertical="center"/>
      <protection hidden="1"/>
    </xf>
    <xf numFmtId="0" fontId="11" fillId="0" borderId="0" xfId="0" applyNumberFormat="1" applyFont="1" applyFill="1" applyBorder="1" applyAlignment="1" applyProtection="1">
      <alignment horizontal="left" vertical="center"/>
      <protection hidden="1"/>
    </xf>
    <xf numFmtId="0" fontId="25" fillId="0" borderId="0" xfId="0" applyNumberFormat="1" applyFont="1" applyFill="1" applyBorder="1" applyAlignment="1" applyProtection="1">
      <alignment horizontal="left" vertical="center"/>
      <protection hidden="1"/>
    </xf>
    <xf numFmtId="0" fontId="22" fillId="0" borderId="11" xfId="0" applyNumberFormat="1" applyFont="1" applyFill="1" applyBorder="1" applyAlignment="1" applyProtection="1">
      <alignment vertical="center"/>
      <protection hidden="1"/>
    </xf>
    <xf numFmtId="0" fontId="28" fillId="0" borderId="0" xfId="0" applyNumberFormat="1" applyFont="1" applyFill="1" applyBorder="1" applyAlignment="1" applyProtection="1">
      <alignment horizontal="left"/>
      <protection hidden="1"/>
    </xf>
    <xf numFmtId="0" fontId="28" fillId="0" borderId="0" xfId="0" applyNumberFormat="1" applyFont="1" applyFill="1" applyBorder="1" applyAlignment="1" applyProtection="1">
      <alignment horizontal="right" vertical="center"/>
      <protection hidden="1"/>
    </xf>
    <xf numFmtId="0" fontId="24" fillId="0" borderId="0" xfId="0" applyNumberFormat="1" applyFont="1" applyFill="1" applyBorder="1" applyAlignment="1" applyProtection="1">
      <alignment horizontal="left" vertical="center"/>
      <protection hidden="1"/>
    </xf>
    <xf numFmtId="0" fontId="0" fillId="3" borderId="5" xfId="0" applyFill="1" applyBorder="1" applyAlignment="1" applyProtection="1">
      <alignment horizontal="center" vertical="center" shrinkToFit="1"/>
      <protection locked="0"/>
    </xf>
    <xf numFmtId="0" fontId="3" fillId="4" borderId="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 applyProtection="1">
      <alignment horizontal="center" shrinkToFit="1"/>
      <protection locked="0"/>
    </xf>
    <xf numFmtId="2" fontId="0" fillId="3" borderId="4" xfId="0" applyNumberFormat="1" applyFill="1" applyBorder="1" applyAlignment="1" applyProtection="1">
      <alignment horizontal="center" vertical="center" shrinkToFit="1"/>
      <protection locked="0"/>
    </xf>
    <xf numFmtId="0" fontId="29" fillId="0" borderId="0" xfId="0" applyFont="1" applyAlignment="1" applyProtection="1">
      <protection hidden="1"/>
    </xf>
    <xf numFmtId="0" fontId="0" fillId="6" borderId="21" xfId="0" applyFill="1" applyBorder="1" applyAlignment="1" applyProtection="1">
      <alignment horizontal="center" shrinkToFit="1"/>
      <protection locked="0"/>
    </xf>
    <xf numFmtId="0" fontId="0" fillId="6" borderId="22" xfId="0" applyFill="1" applyBorder="1" applyAlignment="1" applyProtection="1">
      <alignment horizontal="center" shrinkToFit="1"/>
      <protection locked="0"/>
    </xf>
    <xf numFmtId="0" fontId="0" fillId="6" borderId="23" xfId="0" applyFill="1" applyBorder="1" applyAlignment="1" applyProtection="1">
      <alignment horizontal="center" shrinkToFit="1"/>
      <protection locked="0"/>
    </xf>
    <xf numFmtId="2" fontId="0" fillId="6" borderId="7" xfId="0" applyNumberFormat="1" applyFill="1" applyBorder="1" applyAlignment="1" applyProtection="1">
      <alignment horizontal="center" shrinkToFit="1"/>
      <protection locked="0"/>
    </xf>
    <xf numFmtId="165" fontId="0" fillId="6" borderId="7" xfId="0" applyNumberFormat="1" applyFill="1" applyBorder="1" applyAlignment="1" applyProtection="1">
      <alignment horizontal="center" shrinkToFit="1"/>
      <protection locked="0"/>
    </xf>
    <xf numFmtId="165" fontId="0" fillId="6" borderId="22" xfId="0" applyNumberFormat="1" applyFill="1" applyBorder="1" applyAlignment="1" applyProtection="1">
      <alignment horizontal="center" shrinkToFit="1"/>
      <protection locked="0"/>
    </xf>
    <xf numFmtId="2" fontId="0" fillId="6" borderId="22" xfId="0" applyNumberFormat="1" applyFill="1" applyBorder="1" applyAlignment="1" applyProtection="1">
      <alignment horizontal="center" shrinkToFit="1"/>
      <protection locked="0"/>
    </xf>
    <xf numFmtId="0" fontId="0" fillId="8" borderId="7" xfId="0" applyFill="1" applyBorder="1" applyAlignment="1" applyProtection="1">
      <alignment horizontal="center" shrinkToFit="1"/>
      <protection locked="0"/>
    </xf>
    <xf numFmtId="2" fontId="0" fillId="8" borderId="7" xfId="0" applyNumberFormat="1" applyFill="1" applyBorder="1" applyAlignment="1" applyProtection="1">
      <alignment horizontal="center" shrinkToFit="1"/>
      <protection locked="0"/>
    </xf>
    <xf numFmtId="0" fontId="0" fillId="8" borderId="8" xfId="0" applyFill="1" applyBorder="1" applyAlignment="1" applyProtection="1">
      <alignment horizontal="center" shrinkToFit="1"/>
      <protection locked="0"/>
    </xf>
    <xf numFmtId="0" fontId="26" fillId="0" borderId="0" xfId="0" applyFont="1" applyAlignment="1" applyProtection="1">
      <alignment vertical="center"/>
      <protection hidden="1"/>
    </xf>
    <xf numFmtId="0" fontId="26" fillId="0" borderId="16" xfId="0" applyFont="1" applyBorder="1" applyAlignment="1" applyProtection="1">
      <alignment horizontal="right" vertical="center"/>
      <protection hidden="1"/>
    </xf>
    <xf numFmtId="0" fontId="11" fillId="0" borderId="0" xfId="0" applyFont="1" applyAlignment="1" applyProtection="1">
      <alignment vertical="top"/>
      <protection hidden="1"/>
    </xf>
    <xf numFmtId="0" fontId="27" fillId="0" borderId="0" xfId="0" applyFont="1" applyAlignment="1" applyProtection="1">
      <alignment vertical="top"/>
      <protection hidden="1"/>
    </xf>
    <xf numFmtId="0" fontId="11" fillId="0" borderId="0" xfId="0" applyFont="1" applyAlignment="1" applyProtection="1">
      <alignment horizontal="left" vertical="top" indent="1"/>
      <protection hidden="1"/>
    </xf>
    <xf numFmtId="0" fontId="20" fillId="0" borderId="25" xfId="0" applyFont="1" applyBorder="1" applyAlignment="1" applyProtection="1">
      <alignment vertical="top"/>
      <protection hidden="1"/>
    </xf>
    <xf numFmtId="0" fontId="20" fillId="0" borderId="0" xfId="0" applyFont="1" applyAlignment="1" applyProtection="1">
      <alignment vertical="top"/>
      <protection hidden="1"/>
    </xf>
    <xf numFmtId="0" fontId="32" fillId="0" borderId="0" xfId="0" applyFont="1" applyAlignment="1" applyProtection="1">
      <alignment vertical="top"/>
      <protection hidden="1"/>
    </xf>
    <xf numFmtId="2" fontId="33" fillId="0" borderId="25" xfId="0" applyNumberFormat="1" applyFont="1" applyBorder="1" applyAlignment="1" applyProtection="1">
      <alignment vertical="top"/>
      <protection hidden="1"/>
    </xf>
    <xf numFmtId="0" fontId="33" fillId="0" borderId="25" xfId="0" applyFont="1" applyBorder="1" applyAlignment="1" applyProtection="1">
      <alignment vertical="top"/>
      <protection hidden="1"/>
    </xf>
    <xf numFmtId="0" fontId="33" fillId="0" borderId="0" xfId="0" applyFont="1" applyAlignment="1" applyProtection="1">
      <alignment vertical="top"/>
      <protection hidden="1"/>
    </xf>
    <xf numFmtId="2" fontId="34" fillId="0" borderId="0" xfId="0" applyNumberFormat="1" applyFont="1" applyAlignment="1" applyProtection="1">
      <alignment vertical="top"/>
      <protection hidden="1"/>
    </xf>
    <xf numFmtId="0" fontId="34" fillId="0" borderId="0" xfId="0" applyFont="1" applyAlignment="1" applyProtection="1">
      <alignment vertical="top"/>
      <protection hidden="1"/>
    </xf>
    <xf numFmtId="0" fontId="35" fillId="0" borderId="0" xfId="0" applyFont="1" applyAlignment="1" applyProtection="1">
      <alignment vertical="top"/>
      <protection hidden="1"/>
    </xf>
    <xf numFmtId="0" fontId="33" fillId="0" borderId="0" xfId="0" applyFont="1" applyAlignment="1" applyProtection="1">
      <alignment horizontal="left" vertical="top" indent="1"/>
      <protection hidden="1"/>
    </xf>
    <xf numFmtId="0" fontId="35" fillId="0" borderId="0" xfId="0" applyFont="1" applyAlignment="1" applyProtection="1">
      <alignment horizontal="left" vertical="top" indent="1"/>
      <protection hidden="1"/>
    </xf>
    <xf numFmtId="0" fontId="27" fillId="0" borderId="0" xfId="0" applyFont="1" applyAlignment="1" applyProtection="1">
      <alignment vertical="center"/>
      <protection hidden="1"/>
    </xf>
    <xf numFmtId="0" fontId="36" fillId="0" borderId="0" xfId="0" applyFont="1" applyAlignment="1" applyProtection="1">
      <alignment vertical="center"/>
      <protection hidden="1"/>
    </xf>
    <xf numFmtId="9" fontId="36" fillId="0" borderId="0" xfId="0" quotePrefix="1" applyNumberFormat="1" applyFont="1" applyAlignment="1" applyProtection="1">
      <alignment vertical="center"/>
      <protection hidden="1"/>
    </xf>
    <xf numFmtId="0" fontId="35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top"/>
      <protection hidden="1"/>
    </xf>
    <xf numFmtId="2" fontId="33" fillId="0" borderId="25" xfId="0" applyNumberFormat="1" applyFont="1" applyBorder="1" applyAlignment="1" applyProtection="1">
      <alignment horizontal="left" vertical="top"/>
      <protection hidden="1"/>
    </xf>
    <xf numFmtId="0" fontId="33" fillId="0" borderId="0" xfId="0" applyFont="1" applyAlignment="1" applyProtection="1">
      <alignment horizontal="left" vertical="top"/>
      <protection hidden="1"/>
    </xf>
    <xf numFmtId="2" fontId="34" fillId="0" borderId="0" xfId="0" applyNumberFormat="1" applyFont="1" applyAlignment="1" applyProtection="1">
      <alignment horizontal="left" vertical="top"/>
      <protection hidden="1"/>
    </xf>
    <xf numFmtId="0" fontId="5" fillId="3" borderId="6" xfId="0" applyFont="1" applyFill="1" applyBorder="1" applyAlignment="1">
      <alignment horizontal="center" vertical="center" shrinkToFit="1"/>
    </xf>
    <xf numFmtId="0" fontId="5" fillId="9" borderId="26" xfId="0" applyFont="1" applyFill="1" applyBorder="1" applyAlignment="1">
      <alignment horizontal="center" shrinkToFit="1"/>
    </xf>
    <xf numFmtId="49" fontId="5" fillId="5" borderId="26" xfId="0" applyNumberFormat="1" applyFont="1" applyFill="1" applyBorder="1" applyAlignment="1">
      <alignment horizontal="center" shrinkToFit="1"/>
    </xf>
    <xf numFmtId="49" fontId="33" fillId="0" borderId="25" xfId="0" applyNumberFormat="1" applyFont="1" applyBorder="1" applyAlignment="1" applyProtection="1">
      <alignment horizontal="left" vertical="top" indent="1"/>
      <protection hidden="1"/>
    </xf>
    <xf numFmtId="49" fontId="34" fillId="0" borderId="0" xfId="0" applyNumberFormat="1" applyFont="1" applyAlignment="1" applyProtection="1">
      <alignment horizontal="left" vertical="top" indent="1"/>
      <protection hidden="1"/>
    </xf>
    <xf numFmtId="49" fontId="36" fillId="0" borderId="0" xfId="0" applyNumberFormat="1" applyFont="1" applyAlignment="1" applyProtection="1">
      <alignment horizontal="left" vertical="center" indent="1"/>
      <protection hidden="1"/>
    </xf>
    <xf numFmtId="49" fontId="2" fillId="6" borderId="6" xfId="0" applyNumberFormat="1" applyFont="1" applyFill="1" applyBorder="1" applyAlignment="1" applyProtection="1">
      <alignment horizontal="center" shrinkToFit="1"/>
      <protection locked="0"/>
    </xf>
    <xf numFmtId="49" fontId="2" fillId="8" borderId="6" xfId="0" applyNumberFormat="1" applyFont="1" applyFill="1" applyBorder="1" applyAlignment="1" applyProtection="1">
      <alignment horizontal="center" shrinkToFit="1"/>
      <protection locked="0"/>
    </xf>
    <xf numFmtId="49" fontId="23" fillId="0" borderId="0" xfId="0" applyNumberFormat="1" applyFont="1" applyFill="1" applyBorder="1" applyAlignment="1" applyProtection="1">
      <alignment vertical="center"/>
      <protection hidden="1"/>
    </xf>
    <xf numFmtId="49" fontId="18" fillId="0" borderId="0" xfId="0" applyNumberFormat="1" applyFont="1" applyFill="1" applyBorder="1" applyAlignment="1" applyProtection="1">
      <alignment horizontal="left" vertical="center"/>
      <protection hidden="1"/>
    </xf>
    <xf numFmtId="0" fontId="3" fillId="7" borderId="1" xfId="0" applyNumberFormat="1" applyFont="1" applyFill="1" applyBorder="1" applyAlignment="1" applyProtection="1">
      <alignment horizontal="center" vertical="center" shrinkToFit="1"/>
      <protection locked="0"/>
    </xf>
    <xf numFmtId="49" fontId="2" fillId="10" borderId="6" xfId="0" applyNumberFormat="1" applyFont="1" applyFill="1" applyBorder="1" applyAlignment="1" applyProtection="1">
      <alignment horizontal="center" shrinkToFit="1"/>
      <protection locked="0"/>
    </xf>
    <xf numFmtId="0" fontId="0" fillId="10" borderId="7" xfId="0" applyFill="1" applyBorder="1" applyAlignment="1" applyProtection="1">
      <alignment horizontal="center" shrinkToFit="1"/>
      <protection locked="0"/>
    </xf>
    <xf numFmtId="0" fontId="0" fillId="10" borderId="8" xfId="0" applyFill="1" applyBorder="1" applyAlignment="1" applyProtection="1">
      <alignment horizontal="center" shrinkToFit="1"/>
      <protection locked="0"/>
    </xf>
    <xf numFmtId="165" fontId="0" fillId="10" borderId="7" xfId="0" applyNumberFormat="1" applyFill="1" applyBorder="1" applyAlignment="1" applyProtection="1">
      <alignment horizontal="center" shrinkToFit="1"/>
      <protection locked="0"/>
    </xf>
    <xf numFmtId="1" fontId="0" fillId="10" borderId="7" xfId="0" applyNumberFormat="1" applyFill="1" applyBorder="1" applyAlignment="1" applyProtection="1">
      <alignment horizontal="center" shrinkToFit="1"/>
      <protection locked="0"/>
    </xf>
    <xf numFmtId="0" fontId="37" fillId="0" borderId="0" xfId="0" applyNumberFormat="1" applyFont="1" applyAlignment="1" applyProtection="1">
      <alignment horizontal="left" vertical="top"/>
      <protection locked="0"/>
    </xf>
    <xf numFmtId="0" fontId="24" fillId="0" borderId="0" xfId="0" applyNumberFormat="1" applyFont="1" applyFill="1" applyBorder="1" applyAlignment="1" applyProtection="1">
      <alignment horizontal="left" indent="1"/>
      <protection hidden="1"/>
    </xf>
    <xf numFmtId="0" fontId="18" fillId="0" borderId="0" xfId="0" applyNumberFormat="1" applyFont="1" applyFill="1" applyBorder="1" applyAlignment="1" applyProtection="1">
      <alignment horizontal="left" vertical="center"/>
      <protection hidden="1"/>
    </xf>
    <xf numFmtId="49" fontId="2" fillId="10" borderId="18" xfId="0" applyNumberFormat="1" applyFont="1" applyFill="1" applyBorder="1" applyAlignment="1" applyProtection="1">
      <alignment horizontal="center" shrinkToFit="1"/>
      <protection locked="0"/>
    </xf>
    <xf numFmtId="0" fontId="2" fillId="10" borderId="19" xfId="0" applyFont="1" applyFill="1" applyBorder="1" applyAlignment="1" applyProtection="1">
      <alignment horizontal="center" shrinkToFit="1"/>
      <protection locked="0"/>
    </xf>
    <xf numFmtId="0" fontId="3" fillId="7" borderId="27" xfId="0" applyFont="1" applyFill="1" applyBorder="1" applyAlignment="1" applyProtection="1">
      <alignment horizontal="center" vertical="center" shrinkToFit="1"/>
      <protection locked="0"/>
    </xf>
    <xf numFmtId="0" fontId="3" fillId="7" borderId="28" xfId="0" applyFont="1" applyFill="1" applyBorder="1" applyAlignment="1" applyProtection="1">
      <alignment horizontal="center" vertical="center" shrinkToFit="1"/>
      <protection locked="0"/>
    </xf>
    <xf numFmtId="0" fontId="3" fillId="7" borderId="29" xfId="0" applyFont="1" applyFill="1" applyBorder="1" applyAlignment="1" applyProtection="1">
      <alignment horizontal="center" vertical="center" shrinkToFit="1"/>
      <protection locked="0"/>
    </xf>
    <xf numFmtId="0" fontId="3" fillId="7" borderId="30" xfId="0" applyFont="1" applyFill="1" applyBorder="1" applyAlignment="1" applyProtection="1">
      <alignment horizontal="center" vertical="center" shrinkToFit="1"/>
      <protection locked="0"/>
    </xf>
    <xf numFmtId="0" fontId="0" fillId="5" borderId="10" xfId="0" applyFill="1" applyBorder="1" applyAlignment="1" applyProtection="1">
      <alignment horizontal="left" shrinkToFit="1"/>
      <protection locked="0"/>
    </xf>
    <xf numFmtId="0" fontId="0" fillId="5" borderId="22" xfId="0" applyFill="1" applyBorder="1" applyAlignment="1" applyProtection="1">
      <alignment horizontal="left" shrinkToFit="1"/>
      <protection locked="0"/>
    </xf>
    <xf numFmtId="49" fontId="2" fillId="8" borderId="18" xfId="0" applyNumberFormat="1" applyFont="1" applyFill="1" applyBorder="1" applyAlignment="1" applyProtection="1">
      <alignment horizontal="center" shrinkToFit="1"/>
      <protection locked="0"/>
    </xf>
    <xf numFmtId="0" fontId="2" fillId="8" borderId="19" xfId="0" applyFont="1" applyFill="1" applyBorder="1" applyAlignment="1" applyProtection="1">
      <alignment horizontal="center" shrinkToFit="1"/>
      <protection locked="0"/>
    </xf>
    <xf numFmtId="49" fontId="2" fillId="6" borderId="18" xfId="0" applyNumberFormat="1" applyFont="1" applyFill="1" applyBorder="1" applyAlignment="1" applyProtection="1">
      <alignment horizontal="center" shrinkToFit="1"/>
      <protection locked="0"/>
    </xf>
    <xf numFmtId="0" fontId="2" fillId="6" borderId="19" xfId="0" applyFont="1" applyFill="1" applyBorder="1" applyAlignment="1" applyProtection="1">
      <alignment horizontal="center" shrinkToFit="1"/>
      <protection locked="0"/>
    </xf>
    <xf numFmtId="49" fontId="2" fillId="5" borderId="20" xfId="0" applyNumberFormat="1" applyFont="1" applyFill="1" applyBorder="1" applyAlignment="1" applyProtection="1">
      <alignment horizontal="center" vertical="center" shrinkToFit="1"/>
      <protection locked="0"/>
    </xf>
    <xf numFmtId="0" fontId="2" fillId="5" borderId="21" xfId="0" applyFont="1" applyFill="1" applyBorder="1" applyAlignment="1" applyProtection="1">
      <alignment horizontal="center" vertical="center" shrinkToFit="1"/>
      <protection locked="0"/>
    </xf>
    <xf numFmtId="0" fontId="2" fillId="5" borderId="24" xfId="0" applyFont="1" applyFill="1" applyBorder="1" applyAlignment="1" applyProtection="1">
      <alignment horizontal="center" vertical="center" shrinkToFit="1"/>
      <protection locked="0"/>
    </xf>
    <xf numFmtId="0" fontId="2" fillId="5" borderId="23" xfId="0" applyFont="1" applyFill="1" applyBorder="1" applyAlignment="1" applyProtection="1">
      <alignment horizontal="center" vertical="center" shrinkToFit="1"/>
      <protection locked="0"/>
    </xf>
    <xf numFmtId="0" fontId="0" fillId="5" borderId="24" xfId="0" applyFill="1" applyBorder="1" applyAlignment="1" applyProtection="1">
      <alignment horizontal="left" shrinkToFit="1"/>
      <protection locked="0"/>
    </xf>
    <xf numFmtId="0" fontId="0" fillId="5" borderId="23" xfId="0" applyFill="1" applyBorder="1" applyAlignment="1" applyProtection="1">
      <alignment horizontal="left" shrinkToFit="1"/>
      <protection locked="0"/>
    </xf>
  </cellXfs>
  <cellStyles count="12">
    <cellStyle name="Euro" xfId="2"/>
    <cellStyle name="Standard" xfId="0" builtinId="0"/>
    <cellStyle name="Standard 2" xfId="3"/>
    <cellStyle name="Standard 2 2" xfId="1"/>
    <cellStyle name="Standard 2_MatrixLuftWasserWP" xfId="4"/>
    <cellStyle name="Standard 3" xfId="5"/>
    <cellStyle name="Standard 4" xfId="6"/>
    <cellStyle name="Standard 5" xfId="7"/>
    <cellStyle name="Standard 5 2" xfId="8"/>
    <cellStyle name="Standard 5 3" xfId="9"/>
    <cellStyle name="Standard 5 3 2" xfId="10"/>
    <cellStyle name="Währung 2" xfId="11"/>
  </cellStyles>
  <dxfs count="0"/>
  <tableStyles count="0" defaultTableStyle="TableStyleMedium9" defaultPivotStyle="PivotStyleLight16"/>
  <colors>
    <mruColors>
      <color rgb="FF7B7B7B"/>
      <color rgb="FF979797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5" Type="http://schemas.openxmlformats.org/officeDocument/2006/relationships/image" Target="../media/image6.emf"/><Relationship Id="rId10" Type="http://schemas.openxmlformats.org/officeDocument/2006/relationships/image" Target="../media/image11.emf"/><Relationship Id="rId4" Type="http://schemas.openxmlformats.org/officeDocument/2006/relationships/image" Target="../media/image5.emf"/><Relationship Id="rId9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17443</xdr:colOff>
      <xdr:row>32</xdr:row>
      <xdr:rowOff>76417</xdr:rowOff>
    </xdr:from>
    <xdr:to>
      <xdr:col>4</xdr:col>
      <xdr:colOff>76501</xdr:colOff>
      <xdr:row>33</xdr:row>
      <xdr:rowOff>27817</xdr:rowOff>
    </xdr:to>
    <xdr:pic>
      <xdr:nvPicPr>
        <xdr:cNvPr id="4" name="Picture 6" descr="STE_Logo_pp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30596"/>
        <a:stretch>
          <a:fillRect/>
        </a:stretch>
      </xdr:blipFill>
      <xdr:spPr bwMode="auto">
        <a:xfrm>
          <a:off x="674668" y="5819992"/>
          <a:ext cx="1002033" cy="180000"/>
        </a:xfrm>
        <a:prstGeom prst="rect">
          <a:avLst/>
        </a:prstGeom>
        <a:noFill/>
      </xdr:spPr>
    </xdr:pic>
    <xdr:clientData/>
  </xdr:twoCellAnchor>
  <xdr:twoCellAnchor editAs="absolute">
    <xdr:from>
      <xdr:col>24</xdr:col>
      <xdr:colOff>1047749</xdr:colOff>
      <xdr:row>17</xdr:row>
      <xdr:rowOff>47625</xdr:rowOff>
    </xdr:from>
    <xdr:to>
      <xdr:col>26</xdr:col>
      <xdr:colOff>123824</xdr:colOff>
      <xdr:row>18</xdr:row>
      <xdr:rowOff>38100</xdr:rowOff>
    </xdr:to>
    <xdr:sp macro="[0]!Zuruecksetzen" textlink="Translation!A36">
      <xdr:nvSpPr>
        <xdr:cNvPr id="10" name="btnZuruecksetzen" hidden="1"/>
        <xdr:cNvSpPr/>
      </xdr:nvSpPr>
      <xdr:spPr>
        <a:xfrm>
          <a:off x="12658724" y="3362325"/>
          <a:ext cx="11715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r"/>
          <a:fld id="{29DBB1CB-A738-4602-87FE-F11675703359}" type="TxLink">
            <a:rPr lang="en-US" sz="800" b="1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pPr algn="r"/>
            <a:t>| Reset</a:t>
          </a:fld>
          <a:endParaRPr lang="en-US" sz="600" b="1" i="0" u="none" strike="noStrike">
            <a:solidFill>
              <a:schemeClr val="tx1">
                <a:lumMod val="65000"/>
                <a:lumOff val="35000"/>
              </a:schemeClr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 fPrintsWithSheet="0"/>
  </xdr:twoCellAnchor>
  <xdr:twoCellAnchor editAs="absolute">
    <xdr:from>
      <xdr:col>12</xdr:col>
      <xdr:colOff>638175</xdr:colOff>
      <xdr:row>17</xdr:row>
      <xdr:rowOff>161925</xdr:rowOff>
    </xdr:from>
    <xdr:to>
      <xdr:col>21</xdr:col>
      <xdr:colOff>238125</xdr:colOff>
      <xdr:row>19</xdr:row>
      <xdr:rowOff>104775</xdr:rowOff>
    </xdr:to>
    <xdr:sp macro="[0]!WeitereOptionen" textlink="">
      <xdr:nvSpPr>
        <xdr:cNvPr id="11" name="btnWeitereOptionen"/>
        <xdr:cNvSpPr>
          <a:spLocks noChangeAspect="1"/>
        </xdr:cNvSpPr>
      </xdr:nvSpPr>
      <xdr:spPr>
        <a:xfrm>
          <a:off x="7515225" y="3476625"/>
          <a:ext cx="1190625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endParaRPr lang="en-US" sz="800" b="1" i="0" u="none" strike="noStrike">
            <a:solidFill>
              <a:schemeClr val="tx1">
                <a:lumMod val="65000"/>
                <a:lumOff val="35000"/>
              </a:schemeClr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 fPrintsWithSheet="0"/>
  </xdr:twoCellAnchor>
  <xdr:twoCellAnchor editAs="oneCell">
    <xdr:from>
      <xdr:col>11</xdr:col>
      <xdr:colOff>285750</xdr:colOff>
      <xdr:row>32</xdr:row>
      <xdr:rowOff>200025</xdr:rowOff>
    </xdr:from>
    <xdr:to>
      <xdr:col>11</xdr:col>
      <xdr:colOff>1464612</xdr:colOff>
      <xdr:row>33</xdr:row>
      <xdr:rowOff>151425</xdr:rowOff>
    </xdr:to>
    <xdr:sp macro="[0]!btnSpracheAendern" textlink="Berechnung!L5">
      <xdr:nvSpPr>
        <xdr:cNvPr id="5" name="btnSprache"/>
        <xdr:cNvSpPr/>
      </xdr:nvSpPr>
      <xdr:spPr bwMode="auto">
        <a:xfrm>
          <a:off x="5686425" y="6010275"/>
          <a:ext cx="1178862" cy="18000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r"/>
          <a:fld id="{D8C048F2-C578-47C9-B48E-3203013E8479}" type="TxLink">
            <a:rPr lang="en-US" sz="700" b="0" i="0" u="none" strike="noStrike">
              <a:solidFill>
                <a:schemeClr val="bg1">
                  <a:lumMod val="65000"/>
                </a:schemeClr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pPr algn="r"/>
            <a:t>| English</a:t>
          </a:fld>
          <a:endParaRPr lang="de-DE" sz="800">
            <a:solidFill>
              <a:schemeClr val="bg1">
                <a:lumMod val="65000"/>
              </a:schemeClr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5.xml"/><Relationship Id="rId13" Type="http://schemas.openxmlformats.org/officeDocument/2006/relationships/control" Target="../activeX/activeX10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4.xml"/><Relationship Id="rId12" Type="http://schemas.openxmlformats.org/officeDocument/2006/relationships/control" Target="../activeX/activeX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3.xml"/><Relationship Id="rId11" Type="http://schemas.openxmlformats.org/officeDocument/2006/relationships/control" Target="../activeX/activeX8.xml"/><Relationship Id="rId5" Type="http://schemas.openxmlformats.org/officeDocument/2006/relationships/control" Target="../activeX/activeX2.xml"/><Relationship Id="rId10" Type="http://schemas.openxmlformats.org/officeDocument/2006/relationships/control" Target="../activeX/activeX7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autoPageBreaks="0"/>
  </sheetPr>
  <dimension ref="A1:AU34"/>
  <sheetViews>
    <sheetView showGridLines="0" showRowColHeaders="0" tabSelected="1" zoomScaleNormal="100" workbookViewId="0"/>
  </sheetViews>
  <sheetFormatPr baseColWidth="10" defaultRowHeight="15"/>
  <cols>
    <col min="1" max="1" width="15.7109375" style="30" customWidth="1"/>
    <col min="2" max="9" width="4.7109375" style="29" customWidth="1"/>
    <col min="10" max="10" width="21.140625" style="29" customWidth="1"/>
    <col min="11" max="11" width="6.42578125" style="29" customWidth="1"/>
    <col min="12" max="12" width="22.140625" style="29" customWidth="1"/>
    <col min="13" max="13" width="10.7109375" style="30" customWidth="1"/>
    <col min="14" max="14" width="13.140625" style="30" customWidth="1"/>
    <col min="15" max="15" width="1.7109375" style="29" hidden="1" customWidth="1"/>
    <col min="16" max="16" width="4.7109375" style="29" hidden="1" customWidth="1"/>
    <col min="17" max="17" width="37.5703125" style="29" hidden="1" customWidth="1"/>
    <col min="18" max="18" width="22.28515625" style="29" hidden="1" customWidth="1"/>
    <col min="19" max="19" width="3.140625" style="29" hidden="1" customWidth="1"/>
    <col min="20" max="20" width="21" style="29" hidden="1" customWidth="1"/>
    <col min="21" max="21" width="1.7109375" style="29" hidden="1" customWidth="1"/>
    <col min="22" max="28" width="15.7109375" style="30" customWidth="1"/>
    <col min="29" max="84" width="8.7109375" style="30" customWidth="1"/>
    <col min="85" max="16384" width="11.42578125" style="30"/>
  </cols>
  <sheetData>
    <row r="1" spans="1:47" ht="30" customHeight="1">
      <c r="A1" s="109"/>
    </row>
    <row r="2" spans="1:47" s="16" customFormat="1" ht="35.1" customHeight="1" thickBot="1">
      <c r="B2" s="101" t="str">
        <f>Translation!A2</f>
        <v>Consumption costs of instanteaneous water heaters</v>
      </c>
      <c r="D2" s="31"/>
      <c r="E2" s="13"/>
      <c r="F2" s="13"/>
      <c r="H2" s="12"/>
      <c r="I2" s="13"/>
      <c r="J2" s="13"/>
      <c r="K2" s="12"/>
      <c r="L2" s="13"/>
      <c r="M2" s="44"/>
      <c r="N2" s="12"/>
      <c r="O2" s="101" t="str">
        <f>Translation!A37</f>
        <v>Extended options</v>
      </c>
      <c r="Q2" s="31"/>
      <c r="R2" s="13"/>
      <c r="S2" s="13"/>
      <c r="T2" s="12"/>
      <c r="U2" s="13"/>
      <c r="V2" s="13"/>
      <c r="W2" s="13"/>
      <c r="X2" s="15"/>
      <c r="Y2" s="15"/>
      <c r="Z2" s="12"/>
      <c r="AA2" s="13"/>
      <c r="AB2" s="13"/>
      <c r="AC2" s="14"/>
      <c r="AD2" s="12"/>
      <c r="AE2" s="12"/>
      <c r="AF2" s="13"/>
      <c r="AG2" s="13"/>
      <c r="AH2" s="14"/>
      <c r="AI2" s="12"/>
      <c r="AJ2" s="12"/>
      <c r="AK2" s="13"/>
      <c r="AL2" s="13"/>
      <c r="AM2" s="14"/>
      <c r="AN2" s="12"/>
      <c r="AO2" s="12"/>
      <c r="AP2" s="13"/>
      <c r="AQ2" s="13"/>
      <c r="AR2" s="14"/>
      <c r="AS2" s="12"/>
      <c r="AT2" s="12"/>
      <c r="AU2" s="13"/>
    </row>
    <row r="3" spans="1:47" s="16" customFormat="1" ht="8.1" customHeight="1">
      <c r="A3" s="37"/>
      <c r="B3" s="38"/>
      <c r="C3" s="39"/>
      <c r="D3" s="40"/>
      <c r="E3" s="41"/>
      <c r="F3" s="41"/>
      <c r="G3" s="42"/>
      <c r="H3" s="42"/>
      <c r="I3" s="41"/>
      <c r="J3" s="41"/>
      <c r="K3" s="42"/>
      <c r="L3" s="43"/>
      <c r="M3" s="45"/>
      <c r="N3" s="17"/>
      <c r="O3" s="38"/>
      <c r="P3" s="39"/>
      <c r="Q3" s="40"/>
      <c r="R3" s="41"/>
      <c r="S3" s="41"/>
      <c r="T3" s="42"/>
      <c r="U3" s="43"/>
      <c r="V3" s="19"/>
      <c r="W3" s="19"/>
      <c r="X3" s="20"/>
      <c r="Y3" s="18"/>
      <c r="Z3" s="18"/>
      <c r="AA3" s="19"/>
      <c r="AB3" s="19"/>
      <c r="AC3" s="20"/>
      <c r="AD3" s="18"/>
      <c r="AE3" s="18"/>
      <c r="AF3" s="19"/>
      <c r="AG3" s="19"/>
      <c r="AH3" s="20"/>
      <c r="AI3" s="18"/>
      <c r="AJ3" s="18"/>
      <c r="AK3" s="19"/>
      <c r="AL3" s="19"/>
      <c r="AM3" s="20"/>
      <c r="AN3" s="18"/>
      <c r="AO3" s="18"/>
      <c r="AP3" s="19"/>
      <c r="AQ3" s="19"/>
      <c r="AR3" s="20"/>
      <c r="AS3" s="18"/>
      <c r="AT3" s="18"/>
      <c r="AU3" s="19"/>
    </row>
    <row r="4" spans="1:47" s="21" customFormat="1" ht="20.100000000000001" customHeight="1">
      <c r="B4" s="110" t="str">
        <f>Translation!A3</f>
        <v>Number of inhabitants ?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P4" s="102" t="str">
        <f>Translation!A28</f>
        <v>Average shower temperature</v>
      </c>
      <c r="Q4" s="46"/>
      <c r="R4" s="46"/>
      <c r="S4" s="46"/>
      <c r="T4" s="48" t="str">
        <f>Berechnung!D5&amp;" °C"</f>
        <v>38 °C</v>
      </c>
    </row>
    <row r="5" spans="1:47" s="21" customFormat="1" ht="8.1" customHeight="1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P5" s="23"/>
      <c r="Q5" s="23"/>
      <c r="R5" s="25"/>
      <c r="S5" s="25"/>
    </row>
    <row r="6" spans="1:47" s="21" customFormat="1" ht="20.100000000000001" customHeight="1">
      <c r="C6" s="23"/>
      <c r="D6" s="23"/>
      <c r="E6" s="23"/>
      <c r="F6" s="22"/>
      <c r="G6" s="24"/>
      <c r="H6" s="27"/>
      <c r="I6" s="24"/>
      <c r="J6" s="25"/>
      <c r="K6" s="48" t="str">
        <f>IF(Berechnung!A5=1,Berechnung!A5&amp;" "&amp;Translation!A5,Berechnung!A5&amp;" "&amp;Translation!A4)</f>
        <v>4 persons in the household</v>
      </c>
      <c r="P6" s="102" t="str">
        <f>Translation!A29</f>
        <v>Average cold water temperature</v>
      </c>
      <c r="Q6" s="23"/>
      <c r="R6" s="25"/>
      <c r="S6" s="25"/>
      <c r="T6" s="48" t="str">
        <f>Berechnung!E5&amp;" °C"</f>
        <v>10 °C</v>
      </c>
    </row>
    <row r="7" spans="1:47" s="21" customFormat="1" ht="8.1" customHeight="1">
      <c r="B7" s="23"/>
      <c r="C7" s="23"/>
      <c r="D7" s="23"/>
      <c r="E7" s="23"/>
      <c r="F7" s="22"/>
      <c r="G7" s="24"/>
      <c r="H7" s="24"/>
      <c r="I7" s="24"/>
      <c r="J7" s="25"/>
      <c r="P7" s="23"/>
      <c r="Q7" s="23"/>
      <c r="R7" s="25"/>
      <c r="S7" s="25"/>
    </row>
    <row r="8" spans="1:47" s="21" customFormat="1" ht="20.100000000000001" customHeight="1">
      <c r="B8" s="110" t="str">
        <f>Translation!A6</f>
        <v>Shower operations per week and person ?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P8" s="102" t="str">
        <f>Translation!A30</f>
        <v>Heating capacity</v>
      </c>
      <c r="Q8" s="23"/>
      <c r="R8" s="25"/>
      <c r="S8" s="25"/>
      <c r="T8" s="48" t="str">
        <f>Berechnung!F5&amp;" KW"</f>
        <v>21 KW</v>
      </c>
    </row>
    <row r="9" spans="1:47" s="21" customFormat="1" ht="8.1" customHeight="1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P9" s="23"/>
      <c r="Q9" s="23"/>
      <c r="R9" s="25"/>
      <c r="S9" s="25"/>
    </row>
    <row r="10" spans="1:47" s="21" customFormat="1" ht="20.100000000000001" customHeight="1">
      <c r="C10" s="23"/>
      <c r="D10" s="23"/>
      <c r="E10" s="23"/>
      <c r="F10" s="22"/>
      <c r="G10" s="24"/>
      <c r="H10" s="24"/>
      <c r="I10" s="24"/>
      <c r="J10" s="25"/>
      <c r="K10" s="48" t="str">
        <f>IF(Berechnung!B5=1,Berechnung!B5&amp;" "&amp;Translation!A8,Berechnung!B5&amp;" "&amp;Translation!A7)</f>
        <v>4 showers per week</v>
      </c>
      <c r="P10" s="102" t="str">
        <f>Translation!A31</f>
        <v>Flow quantity shower</v>
      </c>
      <c r="Q10" s="23"/>
      <c r="R10" s="25"/>
      <c r="S10" s="25"/>
      <c r="T10" s="48" t="str">
        <f>FIXED(Berechnung!G5,0)&amp;" "&amp;Translation!A22</f>
        <v>8 liter/minute</v>
      </c>
    </row>
    <row r="11" spans="1:47" s="21" customFormat="1" ht="8.1" customHeight="1">
      <c r="C11" s="23"/>
      <c r="D11" s="23"/>
      <c r="E11" s="23"/>
      <c r="F11" s="22"/>
      <c r="G11" s="24"/>
      <c r="H11" s="27"/>
      <c r="I11" s="24"/>
      <c r="J11" s="25"/>
      <c r="P11" s="47"/>
    </row>
    <row r="12" spans="1:47" s="21" customFormat="1" ht="20.100000000000001" customHeight="1">
      <c r="B12" s="110" t="str">
        <f>Translation!A9</f>
        <v>Average shower time per person ?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P12" s="102" t="str">
        <f>Translation!A32</f>
        <v>Annual usage</v>
      </c>
      <c r="Q12" s="23"/>
      <c r="R12" s="25"/>
      <c r="S12" s="25"/>
      <c r="T12" s="48" t="str">
        <f>IF(Berechnung!H5=1,Berechnung!H5&amp;" "&amp;Translation!A27,Berechnung!H5&amp;" "&amp;Translation!A26)</f>
        <v>49 weeks/year</v>
      </c>
    </row>
    <row r="13" spans="1:47" s="21" customFormat="1" ht="8.1" customHeight="1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P13" s="52"/>
      <c r="Q13" s="46"/>
      <c r="R13" s="46"/>
      <c r="S13" s="46"/>
      <c r="T13" s="46"/>
    </row>
    <row r="14" spans="1:47" s="21" customFormat="1" ht="20.100000000000001" customHeight="1">
      <c r="C14" s="46"/>
      <c r="D14" s="46"/>
      <c r="E14" s="46"/>
      <c r="F14" s="46"/>
      <c r="G14" s="46"/>
      <c r="H14" s="46"/>
      <c r="I14" s="46"/>
      <c r="J14" s="46"/>
      <c r="K14" s="48" t="str">
        <f>IF(Berechnung!C5=1,Berechnung!C5&amp;" "&amp;Translation!A11,Berechnung!C5&amp;" "&amp;Translation!A10)</f>
        <v>7 minutes per week</v>
      </c>
      <c r="P14" s="102" t="str">
        <f>Translation!A33</f>
        <v>Fresh and waste water costs</v>
      </c>
      <c r="Q14" s="23"/>
      <c r="R14" s="25"/>
      <c r="S14" s="25"/>
      <c r="T14" s="48" t="str">
        <f>FIXED(Berechnung!I5,2)&amp;" "&amp;Translation!A25</f>
        <v>4,50 Euro/m³</v>
      </c>
    </row>
    <row r="15" spans="1:47" s="21" customFormat="1" ht="8.1" customHeight="1">
      <c r="B15" s="23"/>
      <c r="C15" s="23"/>
      <c r="D15" s="23"/>
      <c r="E15" s="23"/>
      <c r="F15" s="22"/>
      <c r="G15" s="24"/>
      <c r="H15" s="24"/>
      <c r="I15" s="24"/>
      <c r="J15" s="25"/>
      <c r="P15" s="23"/>
      <c r="Q15" s="23"/>
      <c r="R15" s="25"/>
      <c r="S15" s="25"/>
    </row>
    <row r="16" spans="1:47" s="21" customFormat="1" ht="20.100000000000001" customHeight="1">
      <c r="C16" s="23"/>
      <c r="D16" s="23"/>
      <c r="E16" s="23"/>
      <c r="F16" s="22"/>
      <c r="G16" s="24"/>
      <c r="H16" s="27"/>
      <c r="I16" s="24"/>
      <c r="P16" s="102" t="str">
        <f>Translation!A34</f>
        <v>Electricity costs</v>
      </c>
      <c r="Q16" s="46"/>
      <c r="R16" s="46"/>
      <c r="S16" s="46"/>
      <c r="T16" s="48" t="str">
        <f>Berechnung!J5&amp;" Cent/kWh"</f>
        <v>24 Cent/kWh</v>
      </c>
    </row>
    <row r="17" spans="2:21" s="21" customFormat="1" ht="8.1" customHeight="1" thickBot="1">
      <c r="B17" s="111"/>
      <c r="C17" s="111"/>
      <c r="D17" s="111"/>
      <c r="E17" s="111"/>
      <c r="F17" s="111"/>
      <c r="G17" s="111"/>
      <c r="H17" s="28"/>
      <c r="I17" s="28"/>
      <c r="J17" s="26"/>
      <c r="K17" s="26"/>
      <c r="O17" s="49"/>
      <c r="P17" s="32"/>
      <c r="Q17" s="33"/>
      <c r="R17" s="34"/>
      <c r="S17" s="34"/>
      <c r="T17" s="35"/>
      <c r="U17" s="36"/>
    </row>
    <row r="18" spans="2:21" ht="20.100000000000001" customHeight="1">
      <c r="B18" s="73" t="str">
        <f>Translation!A12</f>
        <v>Results</v>
      </c>
      <c r="C18" s="71"/>
      <c r="D18" s="71"/>
      <c r="E18" s="71"/>
      <c r="F18" s="71"/>
      <c r="G18" s="71"/>
      <c r="H18" s="71"/>
      <c r="I18" s="71"/>
      <c r="J18" s="71" t="str">
        <f>Translation!A13</f>
        <v>Electronic</v>
      </c>
      <c r="K18" s="71"/>
      <c r="L18" s="71" t="str">
        <f>Translation!A14</f>
        <v>Hydraulic</v>
      </c>
      <c r="N18" s="50" t="str">
        <f>"&gt; "&amp;Translation!A37</f>
        <v>&gt; Extended options</v>
      </c>
      <c r="O18" s="50" t="str">
        <f>"&lt; "&amp;Translation!A35</f>
        <v>&lt; Fade out</v>
      </c>
      <c r="U18" s="51"/>
    </row>
    <row r="19" spans="2:21" ht="8.1" customHeight="1">
      <c r="B19" s="73"/>
      <c r="C19" s="71"/>
      <c r="D19" s="71"/>
      <c r="E19" s="71"/>
      <c r="F19" s="71"/>
      <c r="G19" s="71"/>
      <c r="H19" s="71"/>
      <c r="I19" s="71"/>
      <c r="J19" s="89"/>
      <c r="K19" s="71"/>
      <c r="L19" s="71"/>
    </row>
    <row r="20" spans="2:21" ht="20.100000000000001" customHeight="1">
      <c r="B20" s="96" t="str">
        <f>Translation!A15</f>
        <v>Water consumption</v>
      </c>
      <c r="C20" s="74"/>
      <c r="D20" s="74"/>
      <c r="E20" s="74"/>
      <c r="F20" s="74"/>
      <c r="G20" s="74"/>
      <c r="H20" s="74"/>
      <c r="I20" s="74"/>
      <c r="J20" s="90" t="str">
        <f>Berechnung!E17</f>
        <v>43,9 m³/year</v>
      </c>
      <c r="K20" s="78"/>
      <c r="L20" s="77" t="str">
        <f>Berechnung!F17</f>
        <v>59,0 m³/year</v>
      </c>
      <c r="O20" s="58" t="str">
        <f>IF(Berechnung!G5&gt;Berechnung!G7,"Der max. Durchfluss bei gewählter Leistung und Temperaturniveau beträgt "&amp;FIXED(Berechnung!G7,1)&amp;" Liter/Minute.","")</f>
        <v/>
      </c>
    </row>
    <row r="21" spans="2:21" ht="8.1" customHeight="1">
      <c r="B21" s="83"/>
      <c r="C21" s="75"/>
      <c r="D21" s="75"/>
      <c r="E21" s="75"/>
      <c r="F21" s="75"/>
      <c r="G21" s="75"/>
      <c r="H21" s="75"/>
      <c r="I21" s="75"/>
      <c r="J21" s="91"/>
      <c r="K21" s="79"/>
      <c r="L21" s="79"/>
    </row>
    <row r="22" spans="2:21" ht="20.100000000000001" customHeight="1">
      <c r="B22" s="96" t="str">
        <f>Translation!A16</f>
        <v>Water costs</v>
      </c>
      <c r="C22" s="74"/>
      <c r="D22" s="74"/>
      <c r="E22" s="74"/>
      <c r="F22" s="74"/>
      <c r="G22" s="74"/>
      <c r="H22" s="74"/>
      <c r="I22" s="74"/>
      <c r="J22" s="90" t="str">
        <f>Berechnung!E18</f>
        <v>198 Euro/year</v>
      </c>
      <c r="K22" s="78"/>
      <c r="L22" s="77" t="str">
        <f>Berechnung!F18</f>
        <v>265 Euro/year</v>
      </c>
    </row>
    <row r="23" spans="2:21" ht="8.1" customHeight="1">
      <c r="B23" s="83"/>
      <c r="C23" s="75"/>
      <c r="D23" s="75"/>
      <c r="E23" s="75"/>
      <c r="F23" s="75"/>
      <c r="G23" s="75"/>
      <c r="H23" s="75"/>
      <c r="I23" s="75"/>
      <c r="J23" s="91"/>
      <c r="K23" s="79"/>
      <c r="L23" s="79"/>
    </row>
    <row r="24" spans="2:21" ht="20.100000000000001" customHeight="1">
      <c r="B24" s="96" t="str">
        <f>Translation!A17</f>
        <v>Energy consumption</v>
      </c>
      <c r="C24" s="74"/>
      <c r="D24" s="74"/>
      <c r="E24" s="74"/>
      <c r="F24" s="74"/>
      <c r="G24" s="74"/>
      <c r="H24" s="74"/>
      <c r="I24" s="74"/>
      <c r="J24" s="90" t="str">
        <f>Berechnung!E19</f>
        <v>1.458,9 kWh/year</v>
      </c>
      <c r="K24" s="78"/>
      <c r="L24" s="77" t="str">
        <f>Berechnung!F19</f>
        <v>1.960,0 kWh/year</v>
      </c>
    </row>
    <row r="25" spans="2:21" ht="8.1" customHeight="1">
      <c r="B25" s="83"/>
      <c r="C25" s="75"/>
      <c r="D25" s="75"/>
      <c r="E25" s="75"/>
      <c r="F25" s="75"/>
      <c r="G25" s="75"/>
      <c r="H25" s="75"/>
      <c r="I25" s="75"/>
      <c r="J25" s="91"/>
      <c r="K25" s="79"/>
      <c r="L25" s="79"/>
    </row>
    <row r="26" spans="2:21" ht="20.100000000000001" customHeight="1">
      <c r="B26" s="96" t="str">
        <f>Translation!A18</f>
        <v>Energy costs</v>
      </c>
      <c r="C26" s="74"/>
      <c r="D26" s="74"/>
      <c r="E26" s="74"/>
      <c r="F26" s="74"/>
      <c r="G26" s="74"/>
      <c r="H26" s="74"/>
      <c r="I26" s="74"/>
      <c r="J26" s="90" t="str">
        <f>Berechnung!E20</f>
        <v>350 Euro/year</v>
      </c>
      <c r="K26" s="78"/>
      <c r="L26" s="77" t="str">
        <f>Berechnung!F20</f>
        <v>470 Euro/year</v>
      </c>
    </row>
    <row r="27" spans="2:21" ht="8.1" customHeight="1">
      <c r="B27" s="83"/>
      <c r="C27" s="75"/>
      <c r="D27" s="75"/>
      <c r="E27" s="75"/>
      <c r="F27" s="75"/>
      <c r="G27" s="75"/>
      <c r="H27" s="75"/>
      <c r="I27" s="75"/>
      <c r="J27" s="91"/>
      <c r="K27" s="79"/>
      <c r="L27" s="79"/>
    </row>
    <row r="28" spans="2:21" ht="20.100000000000001" customHeight="1">
      <c r="B28" s="97" t="str">
        <f>Translation!A19</f>
        <v>Total costs</v>
      </c>
      <c r="C28" s="76"/>
      <c r="D28" s="76"/>
      <c r="E28" s="76"/>
      <c r="F28" s="76"/>
      <c r="G28" s="76"/>
      <c r="H28" s="76"/>
      <c r="I28" s="76"/>
      <c r="J28" s="92" t="str">
        <f>Berechnung!E21</f>
        <v>548 Euro/year</v>
      </c>
      <c r="K28" s="81"/>
      <c r="L28" s="80" t="str">
        <f>Berechnung!F21</f>
        <v>736 Euro/year</v>
      </c>
    </row>
    <row r="29" spans="2:21" ht="8.1" customHeight="1">
      <c r="B29" s="84"/>
      <c r="C29" s="72"/>
      <c r="D29" s="72"/>
      <c r="E29" s="72"/>
      <c r="F29" s="72"/>
      <c r="G29" s="72"/>
      <c r="H29" s="72"/>
      <c r="I29" s="72"/>
      <c r="J29" s="82"/>
      <c r="K29" s="82"/>
      <c r="L29" s="82"/>
    </row>
    <row r="30" spans="2:21" ht="20.100000000000001" customHeight="1">
      <c r="B30" s="98" t="str">
        <f>Translation!A20</f>
        <v>Savings</v>
      </c>
      <c r="C30" s="85"/>
      <c r="D30" s="85"/>
      <c r="E30" s="85"/>
      <c r="F30" s="85"/>
      <c r="G30" s="85"/>
      <c r="H30" s="85"/>
      <c r="I30" s="85"/>
      <c r="J30" s="86" t="str">
        <f>Berechnung!E22&amp;"  ("&amp;Berechnung!E23&amp;")"</f>
        <v>188 Euro/year  (25,6 %)</v>
      </c>
      <c r="K30" s="87"/>
      <c r="L30" s="88"/>
    </row>
    <row r="31" spans="2:21" ht="8.1" customHeight="1"/>
    <row r="32" spans="2:21" ht="8.1" customHeight="1" thickBot="1">
      <c r="B32" s="49"/>
      <c r="C32" s="32"/>
      <c r="D32" s="33"/>
      <c r="E32" s="34"/>
      <c r="F32" s="34"/>
      <c r="G32" s="35"/>
      <c r="H32" s="35"/>
      <c r="I32" s="34"/>
      <c r="J32" s="34"/>
      <c r="K32" s="35"/>
      <c r="L32" s="36"/>
    </row>
    <row r="33" spans="2:47" s="16" customFormat="1" ht="18" customHeight="1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70" t="s">
        <v>69</v>
      </c>
      <c r="M33" s="45"/>
      <c r="N33" s="17"/>
      <c r="O33" s="29"/>
      <c r="P33" s="29"/>
      <c r="Q33" s="29"/>
      <c r="R33" s="29"/>
      <c r="S33" s="29"/>
      <c r="T33" s="29"/>
      <c r="U33" s="29"/>
      <c r="V33" s="19"/>
      <c r="W33" s="19"/>
      <c r="X33" s="20"/>
      <c r="Y33" s="18"/>
      <c r="Z33" s="18"/>
      <c r="AA33" s="19"/>
      <c r="AB33" s="19"/>
      <c r="AC33" s="20"/>
      <c r="AD33" s="18"/>
      <c r="AE33" s="18"/>
      <c r="AF33" s="19"/>
      <c r="AG33" s="19"/>
      <c r="AH33" s="20"/>
      <c r="AI33" s="18"/>
      <c r="AJ33" s="18"/>
      <c r="AK33" s="19"/>
      <c r="AL33" s="19"/>
      <c r="AM33" s="20"/>
      <c r="AN33" s="18"/>
      <c r="AO33" s="18"/>
      <c r="AP33" s="19"/>
      <c r="AQ33" s="19"/>
      <c r="AR33" s="20"/>
      <c r="AS33" s="18"/>
      <c r="AT33" s="18"/>
      <c r="AU33" s="19"/>
    </row>
    <row r="34" spans="2:47" ht="17.25" customHeight="1">
      <c r="L34" s="69"/>
    </row>
  </sheetData>
  <sheetProtection password="CB97" sheet="1" objects="1" scenarios="1" selectLockedCells="1"/>
  <mergeCells count="4">
    <mergeCell ref="B4:L5"/>
    <mergeCell ref="B8:L9"/>
    <mergeCell ref="B12:L13"/>
    <mergeCell ref="B17:G17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115" orientation="portrait" r:id="rId1"/>
  <drawing r:id="rId2"/>
  <legacyDrawing r:id="rId3"/>
  <controls>
    <control shapeId="1089" r:id="rId4" name="ScrollBar10"/>
    <control shapeId="1088" r:id="rId5" name="ScrollBar9"/>
    <control shapeId="1087" r:id="rId6" name="ScrollBar8"/>
    <control shapeId="1086" r:id="rId7" name="ScrollBar7"/>
    <control shapeId="1085" r:id="rId8" name="ScrollBar6"/>
    <control shapeId="1084" r:id="rId9" name="ScrollBar5"/>
    <control shapeId="1083" r:id="rId10" name="ScrollBar4"/>
    <control shapeId="1066" r:id="rId11" name="ScrollBar3"/>
    <control shapeId="1062" r:id="rId12" name="ScrollBar2"/>
    <control shapeId="1061" r:id="rId13" name="ScrollBar1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L33"/>
  <sheetViews>
    <sheetView workbookViewId="0">
      <selection activeCell="D6" sqref="D6"/>
    </sheetView>
  </sheetViews>
  <sheetFormatPr baseColWidth="10" defaultRowHeight="15.75"/>
  <cols>
    <col min="1" max="1" width="18.7109375" style="6" customWidth="1"/>
    <col min="2" max="10" width="18.7109375" style="2" customWidth="1"/>
    <col min="11" max="21" width="15.7109375" style="2" customWidth="1"/>
    <col min="22" max="16384" width="11.42578125" style="2"/>
  </cols>
  <sheetData>
    <row r="2" spans="1:12">
      <c r="A2" s="1" t="s">
        <v>0</v>
      </c>
    </row>
    <row r="3" spans="1:12" ht="21.75" customHeight="1">
      <c r="A3" s="7" t="s">
        <v>3</v>
      </c>
      <c r="B3" s="54" t="s">
        <v>5</v>
      </c>
      <c r="C3" s="7" t="s">
        <v>4</v>
      </c>
      <c r="D3" s="54" t="s">
        <v>25</v>
      </c>
      <c r="E3" s="7" t="s">
        <v>27</v>
      </c>
      <c r="F3" s="54" t="s">
        <v>29</v>
      </c>
      <c r="G3" s="7" t="s">
        <v>30</v>
      </c>
      <c r="H3" s="54" t="s">
        <v>18</v>
      </c>
      <c r="I3" s="7" t="s">
        <v>33</v>
      </c>
      <c r="J3" s="54" t="s">
        <v>35</v>
      </c>
      <c r="K3" s="114" t="s">
        <v>71</v>
      </c>
      <c r="L3" s="115"/>
    </row>
    <row r="4" spans="1:12" ht="21.75" customHeight="1" thickBot="1">
      <c r="A4" s="7"/>
      <c r="B4" s="54" t="s">
        <v>47</v>
      </c>
      <c r="C4" s="103" t="s">
        <v>24</v>
      </c>
      <c r="D4" s="54" t="s">
        <v>26</v>
      </c>
      <c r="E4" s="7" t="s">
        <v>26</v>
      </c>
      <c r="F4" s="54" t="s">
        <v>28</v>
      </c>
      <c r="G4" s="7" t="s">
        <v>31</v>
      </c>
      <c r="H4" s="54" t="s">
        <v>54</v>
      </c>
      <c r="I4" s="7" t="s">
        <v>34</v>
      </c>
      <c r="J4" s="54" t="s">
        <v>36</v>
      </c>
      <c r="K4" s="116"/>
      <c r="L4" s="117"/>
    </row>
    <row r="5" spans="1:12" s="55" customFormat="1" ht="35.25" customHeight="1">
      <c r="A5" s="3">
        <v>4</v>
      </c>
      <c r="B5" s="3">
        <v>4</v>
      </c>
      <c r="C5" s="3">
        <v>7</v>
      </c>
      <c r="D5" s="3">
        <f>MAX(D7,E5+1)</f>
        <v>38</v>
      </c>
      <c r="E5" s="3">
        <v>10</v>
      </c>
      <c r="F5" s="53">
        <f>VLOOKUP(F7,G13:H33,2,FALSE)</f>
        <v>21</v>
      </c>
      <c r="G5" s="11">
        <f>MIN(G7:G8)</f>
        <v>8</v>
      </c>
      <c r="H5" s="53">
        <v>49</v>
      </c>
      <c r="I5" s="57">
        <f>I7/10</f>
        <v>4.5</v>
      </c>
      <c r="J5" s="53">
        <v>24</v>
      </c>
      <c r="K5" s="53">
        <v>2</v>
      </c>
      <c r="L5" s="53" t="str">
        <f>VLOOKUP(K5,K6:L25,2,FALSE)</f>
        <v>| English</v>
      </c>
    </row>
    <row r="6" spans="1:12">
      <c r="A6" s="4"/>
      <c r="B6" s="4"/>
      <c r="C6" s="4"/>
      <c r="D6" s="4" t="s">
        <v>37</v>
      </c>
      <c r="E6" s="4"/>
      <c r="F6" s="4" t="s">
        <v>37</v>
      </c>
      <c r="G6" s="4"/>
      <c r="H6" s="4"/>
      <c r="I6" s="4" t="s">
        <v>37</v>
      </c>
      <c r="J6" s="4"/>
      <c r="K6" s="4">
        <v>1</v>
      </c>
      <c r="L6" s="4" t="s">
        <v>73</v>
      </c>
    </row>
    <row r="7" spans="1:12">
      <c r="A7" s="4"/>
      <c r="B7" s="4"/>
      <c r="C7" s="4"/>
      <c r="D7" s="56">
        <v>38</v>
      </c>
      <c r="E7" s="4"/>
      <c r="F7" s="56">
        <v>9</v>
      </c>
      <c r="G7" s="56">
        <f>F5*1000/((D5-E5)*1.163*60)</f>
        <v>10.748065348237319</v>
      </c>
      <c r="H7" s="4"/>
      <c r="I7" s="56">
        <v>45</v>
      </c>
      <c r="J7" s="4"/>
      <c r="K7" s="4">
        <v>2</v>
      </c>
      <c r="L7" s="4" t="s">
        <v>74</v>
      </c>
    </row>
    <row r="8" spans="1:12">
      <c r="A8" s="5"/>
      <c r="B8" s="5"/>
      <c r="C8" s="5"/>
      <c r="D8" s="5"/>
      <c r="E8" s="5"/>
      <c r="F8" s="5"/>
      <c r="G8" s="5">
        <v>8</v>
      </c>
      <c r="H8" s="5"/>
      <c r="I8" s="5"/>
      <c r="J8" s="5"/>
      <c r="K8" s="4">
        <v>3</v>
      </c>
      <c r="L8" s="4" t="s">
        <v>72</v>
      </c>
    </row>
    <row r="9" spans="1:12">
      <c r="K9" s="4">
        <v>4</v>
      </c>
      <c r="L9" s="4" t="s">
        <v>75</v>
      </c>
    </row>
    <row r="10" spans="1:12" ht="16.5" thickBot="1">
      <c r="K10" s="4">
        <v>5</v>
      </c>
      <c r="L10" s="4" t="s">
        <v>76</v>
      </c>
    </row>
    <row r="11" spans="1:12" ht="16.5" thickBot="1">
      <c r="A11" s="124" t="s">
        <v>1</v>
      </c>
      <c r="B11" s="125"/>
      <c r="C11" s="122" t="s">
        <v>39</v>
      </c>
      <c r="D11" s="123"/>
      <c r="E11" s="120" t="s">
        <v>38</v>
      </c>
      <c r="F11" s="121"/>
      <c r="G11" s="112" t="s">
        <v>114</v>
      </c>
      <c r="H11" s="113"/>
      <c r="K11" s="4">
        <v>6</v>
      </c>
      <c r="L11" s="4" t="s">
        <v>77</v>
      </c>
    </row>
    <row r="12" spans="1:12" ht="16.5" thickBot="1">
      <c r="A12" s="126"/>
      <c r="B12" s="127"/>
      <c r="C12" s="99" t="s">
        <v>13</v>
      </c>
      <c r="D12" s="99" t="s">
        <v>14</v>
      </c>
      <c r="E12" s="100" t="s">
        <v>13</v>
      </c>
      <c r="F12" s="100" t="s">
        <v>14</v>
      </c>
      <c r="G12" s="104"/>
      <c r="H12" s="104"/>
      <c r="K12" s="4"/>
      <c r="L12" s="4"/>
    </row>
    <row r="13" spans="1:12">
      <c r="A13" s="118" t="s">
        <v>58</v>
      </c>
      <c r="B13" s="119"/>
      <c r="C13" s="59">
        <f>A5*B5*C5*H5*G5/1000</f>
        <v>43.904000000000003</v>
      </c>
      <c r="D13" s="10">
        <f>C13</f>
        <v>43.904000000000003</v>
      </c>
      <c r="E13" s="67" t="str">
        <f>FIXED(C13,2)&amp;" "&amp;Translation!A21</f>
        <v>43,90 m³/year</v>
      </c>
      <c r="F13" s="67" t="str">
        <f>FIXED(D13,2)&amp;" "&amp;Translation!A21</f>
        <v>43,90 m³/year</v>
      </c>
      <c r="G13" s="108">
        <v>1</v>
      </c>
      <c r="H13" s="107">
        <v>2.7</v>
      </c>
      <c r="K13" s="4"/>
      <c r="L13" s="4"/>
    </row>
    <row r="14" spans="1:12">
      <c r="A14" s="118" t="s">
        <v>59</v>
      </c>
      <c r="B14" s="119"/>
      <c r="C14" s="60">
        <f>D5</f>
        <v>38</v>
      </c>
      <c r="D14" s="63">
        <f>MIN(60,F5*1000/(1.163*G5*60)+E5)</f>
        <v>47.618228718830608</v>
      </c>
      <c r="E14" s="67" t="str">
        <f>FIXED(C14,1)&amp;" °C"</f>
        <v>38,0 °C</v>
      </c>
      <c r="F14" s="67" t="str">
        <f>FIXED(D14,1)&amp;" °C"</f>
        <v>47,6 °C</v>
      </c>
      <c r="G14" s="108">
        <v>2</v>
      </c>
      <c r="H14" s="107">
        <v>3.2</v>
      </c>
      <c r="K14" s="4"/>
      <c r="L14" s="4"/>
    </row>
    <row r="15" spans="1:12">
      <c r="A15" s="118" t="s">
        <v>60</v>
      </c>
      <c r="B15" s="119"/>
      <c r="C15" s="60">
        <v>0</v>
      </c>
      <c r="D15" s="63">
        <f>G5*(D14-E5)/(D5-E5)-G5</f>
        <v>2.7480653482373167</v>
      </c>
      <c r="E15" s="67" t="str">
        <f>FIXED(C15,2)&amp;" "&amp;Translation!A22</f>
        <v>0,00 liter/minute</v>
      </c>
      <c r="F15" s="67" t="str">
        <f>FIXED(D15,2)&amp;" "&amp;Translation!A22</f>
        <v>2,75 liter/minute</v>
      </c>
      <c r="G15" s="108">
        <v>3</v>
      </c>
      <c r="H15" s="107">
        <v>4</v>
      </c>
      <c r="K15" s="4"/>
      <c r="L15" s="4"/>
    </row>
    <row r="16" spans="1:12">
      <c r="A16" s="118" t="s">
        <v>61</v>
      </c>
      <c r="B16" s="119"/>
      <c r="C16" s="60">
        <v>0</v>
      </c>
      <c r="D16" s="8">
        <f>D15*A5*B5*C5*H5/1000</f>
        <v>15.081382631126393</v>
      </c>
      <c r="E16" s="67" t="str">
        <f>FIXED(C16,2)&amp;" "&amp;Translation!A22</f>
        <v>0,00 liter/minute</v>
      </c>
      <c r="F16" s="67" t="str">
        <f>FIXED(D16,2)&amp;" "&amp;Translation!A21</f>
        <v>15,08 m³/year</v>
      </c>
      <c r="G16" s="108">
        <v>4</v>
      </c>
      <c r="H16" s="107">
        <v>6</v>
      </c>
      <c r="K16" s="4"/>
      <c r="L16" s="4"/>
    </row>
    <row r="17" spans="1:12">
      <c r="A17" s="118" t="s">
        <v>62</v>
      </c>
      <c r="B17" s="119"/>
      <c r="C17" s="60">
        <f>C13+C16</f>
        <v>43.904000000000003</v>
      </c>
      <c r="D17" s="8">
        <f>D13+D16</f>
        <v>58.985382631126399</v>
      </c>
      <c r="E17" s="67" t="str">
        <f>FIXED(C17,1)&amp;" "&amp;Translation!A21</f>
        <v>43,9 m³/year</v>
      </c>
      <c r="F17" s="67" t="str">
        <f>FIXED(D17,1)&amp;" "&amp;Translation!A21</f>
        <v>59,0 m³/year</v>
      </c>
      <c r="G17" s="108">
        <v>5</v>
      </c>
      <c r="H17" s="107">
        <v>8</v>
      </c>
      <c r="K17" s="4"/>
      <c r="L17" s="4"/>
    </row>
    <row r="18" spans="1:12">
      <c r="A18" s="118" t="s">
        <v>63</v>
      </c>
      <c r="B18" s="119"/>
      <c r="C18" s="65">
        <f>C17*I5</f>
        <v>197.56800000000001</v>
      </c>
      <c r="D18" s="62">
        <f>D17*I5</f>
        <v>265.4342218400688</v>
      </c>
      <c r="E18" s="67" t="str">
        <f>FIXED(C18,0)&amp;" "&amp;Translation!A24</f>
        <v>198 Euro/year</v>
      </c>
      <c r="F18" s="67" t="str">
        <f>FIXED(D18,0)&amp;" "&amp;Translation!A24</f>
        <v>265 Euro/year</v>
      </c>
      <c r="G18" s="108">
        <v>6</v>
      </c>
      <c r="H18" s="107">
        <v>12</v>
      </c>
      <c r="K18" s="4"/>
      <c r="L18" s="4"/>
    </row>
    <row r="19" spans="1:12">
      <c r="A19" s="118" t="s">
        <v>64</v>
      </c>
      <c r="B19" s="119"/>
      <c r="C19" s="64">
        <f>C13*1.163*(C14-E5)/0.98</f>
        <v>1458.8672000000001</v>
      </c>
      <c r="D19" s="64">
        <f>D13*1.163*(D14-E5)/0.98</f>
        <v>1960.0000000000002</v>
      </c>
      <c r="E19" s="67" t="str">
        <f>FIXED(C19,1)&amp;" "&amp;Translation!A23</f>
        <v>1.458,9 kWh/year</v>
      </c>
      <c r="F19" s="67" t="str">
        <f>FIXED(D19,1)&amp;" "&amp;Translation!A23</f>
        <v>1.960,0 kWh/year</v>
      </c>
      <c r="G19" s="108">
        <v>7</v>
      </c>
      <c r="H19" s="107">
        <v>12</v>
      </c>
      <c r="K19" s="4"/>
      <c r="L19" s="4"/>
    </row>
    <row r="20" spans="1:12">
      <c r="A20" s="118" t="s">
        <v>65</v>
      </c>
      <c r="B20" s="119"/>
      <c r="C20" s="65">
        <f>C19*J5/100</f>
        <v>350.128128</v>
      </c>
      <c r="D20" s="62">
        <f>D19*J5/100</f>
        <v>470.40000000000009</v>
      </c>
      <c r="E20" s="67" t="str">
        <f>FIXED(C20,0)&amp;" "&amp;Translation!A24</f>
        <v>350 Euro/year</v>
      </c>
      <c r="F20" s="67" t="str">
        <f>FIXED(D20,0)&amp;" "&amp;Translation!A24</f>
        <v>470 Euro/year</v>
      </c>
      <c r="G20" s="108">
        <v>8</v>
      </c>
      <c r="H20" s="107">
        <v>18</v>
      </c>
      <c r="K20" s="4"/>
      <c r="L20" s="4"/>
    </row>
    <row r="21" spans="1:12">
      <c r="A21" s="118" t="s">
        <v>66</v>
      </c>
      <c r="B21" s="119"/>
      <c r="C21" s="65">
        <f>C18+C20</f>
        <v>547.69612800000004</v>
      </c>
      <c r="D21" s="62">
        <f>D18+D20</f>
        <v>735.83422184006895</v>
      </c>
      <c r="E21" s="67" t="str">
        <f>FIXED(C21,0)&amp;" "&amp;Translation!A24</f>
        <v>548 Euro/year</v>
      </c>
      <c r="F21" s="67" t="str">
        <f>FIXED(D21,0)&amp;" "&amp;Translation!A24</f>
        <v>736 Euro/year</v>
      </c>
      <c r="G21" s="108">
        <v>9</v>
      </c>
      <c r="H21" s="107">
        <v>21</v>
      </c>
      <c r="K21" s="4"/>
      <c r="L21" s="4"/>
    </row>
    <row r="22" spans="1:12">
      <c r="A22" s="118" t="s">
        <v>67</v>
      </c>
      <c r="B22" s="119"/>
      <c r="C22" s="65">
        <f>D21-C21</f>
        <v>188.1380938400689</v>
      </c>
      <c r="D22" s="8"/>
      <c r="E22" s="67" t="str">
        <f>FIXED(C22,0)&amp;" "&amp;Translation!A24</f>
        <v>188 Euro/year</v>
      </c>
      <c r="F22" s="67"/>
      <c r="G22" s="108">
        <v>10</v>
      </c>
      <c r="H22" s="107">
        <v>24</v>
      </c>
      <c r="K22" s="4"/>
      <c r="L22" s="4"/>
    </row>
    <row r="23" spans="1:12">
      <c r="A23" s="118" t="s">
        <v>68</v>
      </c>
      <c r="B23" s="119"/>
      <c r="C23" s="64">
        <f>100*C22/D21</f>
        <v>25.568000000000012</v>
      </c>
      <c r="D23" s="8"/>
      <c r="E23" s="67" t="str">
        <f>FIXED(C23,1)&amp;" %"</f>
        <v>25,6 %</v>
      </c>
      <c r="F23" s="67"/>
      <c r="G23" s="108">
        <v>11</v>
      </c>
      <c r="H23" s="107">
        <v>27</v>
      </c>
      <c r="K23" s="4"/>
      <c r="L23" s="4"/>
    </row>
    <row r="24" spans="1:12">
      <c r="A24" s="118"/>
      <c r="B24" s="119"/>
      <c r="C24" s="60"/>
      <c r="D24" s="8"/>
      <c r="E24" s="67"/>
      <c r="F24" s="67"/>
      <c r="G24" s="108">
        <v>12</v>
      </c>
      <c r="H24" s="107">
        <v>36</v>
      </c>
      <c r="K24" s="4"/>
      <c r="L24" s="4"/>
    </row>
    <row r="25" spans="1:12">
      <c r="A25" s="118"/>
      <c r="B25" s="119"/>
      <c r="C25" s="60"/>
      <c r="D25" s="8"/>
      <c r="E25" s="67"/>
      <c r="F25" s="67"/>
      <c r="G25" s="108">
        <v>13</v>
      </c>
      <c r="H25" s="107">
        <v>45</v>
      </c>
      <c r="K25" s="4"/>
      <c r="L25" s="4"/>
    </row>
    <row r="26" spans="1:12">
      <c r="A26" s="118"/>
      <c r="B26" s="119"/>
      <c r="C26" s="60"/>
      <c r="D26" s="8"/>
      <c r="E26" s="66"/>
      <c r="F26" s="66"/>
      <c r="G26" s="108">
        <v>14</v>
      </c>
      <c r="H26" s="107">
        <v>60</v>
      </c>
    </row>
    <row r="27" spans="1:12">
      <c r="A27" s="118"/>
      <c r="B27" s="119"/>
      <c r="C27" s="60"/>
      <c r="D27" s="8"/>
      <c r="E27" s="66"/>
      <c r="F27" s="66"/>
      <c r="G27" s="105">
        <v>15</v>
      </c>
      <c r="H27" s="107">
        <v>90</v>
      </c>
    </row>
    <row r="28" spans="1:12">
      <c r="A28" s="118"/>
      <c r="B28" s="119"/>
      <c r="C28" s="60"/>
      <c r="D28" s="8"/>
      <c r="E28" s="66"/>
      <c r="F28" s="66"/>
      <c r="G28" s="105"/>
      <c r="H28" s="105"/>
    </row>
    <row r="29" spans="1:12">
      <c r="A29" s="118"/>
      <c r="B29" s="119"/>
      <c r="C29" s="60"/>
      <c r="D29" s="8"/>
      <c r="E29" s="66"/>
      <c r="F29" s="66"/>
      <c r="G29" s="105"/>
      <c r="H29" s="105"/>
    </row>
    <row r="30" spans="1:12">
      <c r="A30" s="118"/>
      <c r="B30" s="119"/>
      <c r="C30" s="60"/>
      <c r="D30" s="8"/>
      <c r="E30" s="66"/>
      <c r="F30" s="66"/>
      <c r="G30" s="105"/>
      <c r="H30" s="105"/>
    </row>
    <row r="31" spans="1:12">
      <c r="A31" s="118"/>
      <c r="B31" s="119"/>
      <c r="C31" s="60"/>
      <c r="D31" s="8"/>
      <c r="E31" s="66"/>
      <c r="F31" s="66"/>
      <c r="G31" s="105"/>
      <c r="H31" s="105"/>
    </row>
    <row r="32" spans="1:12">
      <c r="A32" s="118"/>
      <c r="B32" s="119"/>
      <c r="C32" s="60"/>
      <c r="D32" s="8"/>
      <c r="E32" s="66"/>
      <c r="F32" s="66"/>
      <c r="G32" s="105"/>
      <c r="H32" s="105"/>
    </row>
    <row r="33" spans="1:8" ht="16.5" thickBot="1">
      <c r="A33" s="128"/>
      <c r="B33" s="129"/>
      <c r="C33" s="61"/>
      <c r="D33" s="9"/>
      <c r="E33" s="68"/>
      <c r="F33" s="68"/>
      <c r="G33" s="106"/>
      <c r="H33" s="106"/>
    </row>
  </sheetData>
  <mergeCells count="26">
    <mergeCell ref="A15:B15"/>
    <mergeCell ref="A14:B14"/>
    <mergeCell ref="A26:B26"/>
    <mergeCell ref="A27:B27"/>
    <mergeCell ref="A33:B33"/>
    <mergeCell ref="A28:B28"/>
    <mergeCell ref="A29:B29"/>
    <mergeCell ref="A30:B30"/>
    <mergeCell ref="A31:B31"/>
    <mergeCell ref="A32:B32"/>
    <mergeCell ref="G11:H11"/>
    <mergeCell ref="K3:L4"/>
    <mergeCell ref="A23:B23"/>
    <mergeCell ref="A24:B24"/>
    <mergeCell ref="A25:B25"/>
    <mergeCell ref="A13:B13"/>
    <mergeCell ref="A16:B16"/>
    <mergeCell ref="A18:B18"/>
    <mergeCell ref="A19:B19"/>
    <mergeCell ref="A20:B20"/>
    <mergeCell ref="A21:B21"/>
    <mergeCell ref="A22:B22"/>
    <mergeCell ref="E11:F11"/>
    <mergeCell ref="C11:D11"/>
    <mergeCell ref="A11:B12"/>
    <mergeCell ref="A17:B17"/>
  </mergeCells>
  <pageMargins left="0.7" right="0.7" top="0.78740157499999996" bottom="0.78740157499999996" header="0.3" footer="0.3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C66"/>
  <sheetViews>
    <sheetView workbookViewId="0">
      <selection sqref="A1:A1048576"/>
    </sheetView>
  </sheetViews>
  <sheetFormatPr baseColWidth="10" defaultRowHeight="15.75"/>
  <cols>
    <col min="1" max="1" width="30.42578125" customWidth="1"/>
    <col min="2" max="2" width="35" customWidth="1"/>
    <col min="3" max="3" width="35.42578125" customWidth="1"/>
  </cols>
  <sheetData>
    <row r="1" spans="1:3" ht="42" customHeight="1" thickBot="1">
      <c r="A1" s="93" t="s">
        <v>55</v>
      </c>
      <c r="B1" s="93" t="s">
        <v>41</v>
      </c>
      <c r="C1" s="93" t="s">
        <v>55</v>
      </c>
    </row>
    <row r="2" spans="1:3">
      <c r="A2" s="95" t="s">
        <v>98</v>
      </c>
      <c r="B2" s="95" t="s">
        <v>78</v>
      </c>
      <c r="C2" s="94" t="s">
        <v>98</v>
      </c>
    </row>
    <row r="3" spans="1:3">
      <c r="A3" s="95" t="s">
        <v>97</v>
      </c>
      <c r="B3" s="95" t="s">
        <v>40</v>
      </c>
      <c r="C3" s="94" t="s">
        <v>97</v>
      </c>
    </row>
    <row r="4" spans="1:3">
      <c r="A4" s="95" t="s">
        <v>91</v>
      </c>
      <c r="B4" s="95" t="s">
        <v>46</v>
      </c>
      <c r="C4" s="94" t="s">
        <v>91</v>
      </c>
    </row>
    <row r="5" spans="1:3">
      <c r="A5" s="95" t="s">
        <v>90</v>
      </c>
      <c r="B5" s="95" t="s">
        <v>50</v>
      </c>
      <c r="C5" s="94" t="s">
        <v>90</v>
      </c>
    </row>
    <row r="6" spans="1:3">
      <c r="A6" s="95" t="s">
        <v>99</v>
      </c>
      <c r="B6" s="95" t="s">
        <v>10</v>
      </c>
      <c r="C6" s="94" t="s">
        <v>99</v>
      </c>
    </row>
    <row r="7" spans="1:3">
      <c r="A7" s="95" t="s">
        <v>95</v>
      </c>
      <c r="B7" s="95" t="s">
        <v>47</v>
      </c>
      <c r="C7" s="94" t="s">
        <v>95</v>
      </c>
    </row>
    <row r="8" spans="1:3">
      <c r="A8" s="95" t="s">
        <v>96</v>
      </c>
      <c r="B8" s="95" t="s">
        <v>53</v>
      </c>
      <c r="C8" s="94" t="s">
        <v>96</v>
      </c>
    </row>
    <row r="9" spans="1:3">
      <c r="A9" s="95" t="s">
        <v>92</v>
      </c>
      <c r="B9" s="95" t="s">
        <v>6</v>
      </c>
      <c r="C9" s="94" t="s">
        <v>92</v>
      </c>
    </row>
    <row r="10" spans="1:3">
      <c r="A10" s="95" t="s">
        <v>93</v>
      </c>
      <c r="B10" s="95" t="s">
        <v>56</v>
      </c>
      <c r="C10" s="94" t="s">
        <v>93</v>
      </c>
    </row>
    <row r="11" spans="1:3">
      <c r="A11" s="95" t="s">
        <v>94</v>
      </c>
      <c r="B11" s="95" t="s">
        <v>57</v>
      </c>
      <c r="C11" s="94" t="s">
        <v>94</v>
      </c>
    </row>
    <row r="12" spans="1:3">
      <c r="A12" s="95" t="s">
        <v>112</v>
      </c>
      <c r="B12" s="95" t="s">
        <v>2</v>
      </c>
      <c r="C12" s="94" t="s">
        <v>112</v>
      </c>
    </row>
    <row r="13" spans="1:3">
      <c r="A13" s="95" t="s">
        <v>79</v>
      </c>
      <c r="B13" s="95" t="s">
        <v>13</v>
      </c>
      <c r="C13" s="94" t="s">
        <v>79</v>
      </c>
    </row>
    <row r="14" spans="1:3">
      <c r="A14" s="95" t="s">
        <v>80</v>
      </c>
      <c r="B14" s="95" t="s">
        <v>14</v>
      </c>
      <c r="C14" s="94" t="s">
        <v>80</v>
      </c>
    </row>
    <row r="15" spans="1:3">
      <c r="A15" s="95" t="s">
        <v>81</v>
      </c>
      <c r="B15" s="95" t="s">
        <v>9</v>
      </c>
      <c r="C15" s="94" t="s">
        <v>81</v>
      </c>
    </row>
    <row r="16" spans="1:3">
      <c r="A16" s="95" t="s">
        <v>88</v>
      </c>
      <c r="B16" s="95" t="s">
        <v>11</v>
      </c>
      <c r="C16" s="94" t="s">
        <v>88</v>
      </c>
    </row>
    <row r="17" spans="1:3">
      <c r="A17" s="95" t="s">
        <v>82</v>
      </c>
      <c r="B17" s="95" t="s">
        <v>7</v>
      </c>
      <c r="C17" s="94" t="s">
        <v>82</v>
      </c>
    </row>
    <row r="18" spans="1:3">
      <c r="A18" s="95" t="s">
        <v>89</v>
      </c>
      <c r="B18" s="95" t="s">
        <v>8</v>
      </c>
      <c r="C18" s="94" t="s">
        <v>89</v>
      </c>
    </row>
    <row r="19" spans="1:3">
      <c r="A19" s="95" t="s">
        <v>83</v>
      </c>
      <c r="B19" s="95" t="s">
        <v>12</v>
      </c>
      <c r="C19" s="94" t="s">
        <v>83</v>
      </c>
    </row>
    <row r="20" spans="1:3">
      <c r="A20" s="95" t="s">
        <v>84</v>
      </c>
      <c r="B20" s="95" t="s">
        <v>15</v>
      </c>
      <c r="C20" s="94" t="s">
        <v>84</v>
      </c>
    </row>
    <row r="21" spans="1:3">
      <c r="A21" s="95" t="s">
        <v>107</v>
      </c>
      <c r="B21" s="95" t="s">
        <v>42</v>
      </c>
      <c r="C21" s="94" t="s">
        <v>107</v>
      </c>
    </row>
    <row r="22" spans="1:3">
      <c r="A22" s="95" t="s">
        <v>108</v>
      </c>
      <c r="B22" s="95" t="s">
        <v>43</v>
      </c>
      <c r="C22" s="94" t="s">
        <v>108</v>
      </c>
    </row>
    <row r="23" spans="1:3">
      <c r="A23" s="95" t="s">
        <v>101</v>
      </c>
      <c r="B23" s="95" t="s">
        <v>44</v>
      </c>
      <c r="C23" s="94" t="s">
        <v>101</v>
      </c>
    </row>
    <row r="24" spans="1:3">
      <c r="A24" s="95" t="s">
        <v>102</v>
      </c>
      <c r="B24" s="95" t="s">
        <v>45</v>
      </c>
      <c r="C24" s="94" t="s">
        <v>102</v>
      </c>
    </row>
    <row r="25" spans="1:3">
      <c r="A25" s="95" t="s">
        <v>51</v>
      </c>
      <c r="B25" s="95" t="s">
        <v>51</v>
      </c>
      <c r="C25" s="94" t="s">
        <v>51</v>
      </c>
    </row>
    <row r="26" spans="1:3">
      <c r="A26" s="95" t="s">
        <v>103</v>
      </c>
      <c r="B26" s="95" t="s">
        <v>32</v>
      </c>
      <c r="C26" s="94" t="s">
        <v>103</v>
      </c>
    </row>
    <row r="27" spans="1:3">
      <c r="A27" s="95" t="s">
        <v>104</v>
      </c>
      <c r="B27" s="95" t="s">
        <v>52</v>
      </c>
      <c r="C27" s="94" t="s">
        <v>104</v>
      </c>
    </row>
    <row r="28" spans="1:3">
      <c r="A28" s="95" t="s">
        <v>85</v>
      </c>
      <c r="B28" s="95" t="s">
        <v>16</v>
      </c>
      <c r="C28" s="94" t="s">
        <v>85</v>
      </c>
    </row>
    <row r="29" spans="1:3">
      <c r="A29" s="95" t="s">
        <v>105</v>
      </c>
      <c r="B29" s="95" t="s">
        <v>17</v>
      </c>
      <c r="C29" s="94" t="s">
        <v>105</v>
      </c>
    </row>
    <row r="30" spans="1:3">
      <c r="A30" s="95" t="s">
        <v>109</v>
      </c>
      <c r="B30" s="95" t="s">
        <v>22</v>
      </c>
      <c r="C30" s="94" t="s">
        <v>109</v>
      </c>
    </row>
    <row r="31" spans="1:3">
      <c r="A31" s="95" t="s">
        <v>110</v>
      </c>
      <c r="B31" s="95" t="s">
        <v>20</v>
      </c>
      <c r="C31" s="94" t="s">
        <v>110</v>
      </c>
    </row>
    <row r="32" spans="1:3">
      <c r="A32" s="95" t="s">
        <v>111</v>
      </c>
      <c r="B32" s="95" t="s">
        <v>19</v>
      </c>
      <c r="C32" s="94" t="s">
        <v>111</v>
      </c>
    </row>
    <row r="33" spans="1:3">
      <c r="A33" s="95" t="s">
        <v>100</v>
      </c>
      <c r="B33" s="95" t="s">
        <v>23</v>
      </c>
      <c r="C33" s="94" t="s">
        <v>100</v>
      </c>
    </row>
    <row r="34" spans="1:3">
      <c r="A34" s="95" t="s">
        <v>86</v>
      </c>
      <c r="B34" s="95" t="s">
        <v>21</v>
      </c>
      <c r="C34" s="94" t="s">
        <v>86</v>
      </c>
    </row>
    <row r="35" spans="1:3">
      <c r="A35" s="95" t="s">
        <v>87</v>
      </c>
      <c r="B35" s="95" t="s">
        <v>49</v>
      </c>
      <c r="C35" s="94" t="s">
        <v>87</v>
      </c>
    </row>
    <row r="36" spans="1:3">
      <c r="A36" s="95" t="s">
        <v>113</v>
      </c>
      <c r="B36" s="95" t="s">
        <v>48</v>
      </c>
      <c r="C36" s="94" t="s">
        <v>113</v>
      </c>
    </row>
    <row r="37" spans="1:3">
      <c r="A37" s="95" t="s">
        <v>106</v>
      </c>
      <c r="B37" s="95" t="s">
        <v>70</v>
      </c>
      <c r="C37" s="94" t="s">
        <v>106</v>
      </c>
    </row>
    <row r="38" spans="1:3">
      <c r="A38" s="95"/>
      <c r="B38" s="95"/>
      <c r="C38" s="94"/>
    </row>
    <row r="39" spans="1:3">
      <c r="A39" s="95"/>
      <c r="B39" s="95"/>
      <c r="C39" s="94"/>
    </row>
    <row r="40" spans="1:3">
      <c r="A40" s="95"/>
      <c r="B40" s="95"/>
      <c r="C40" s="94"/>
    </row>
    <row r="41" spans="1:3">
      <c r="A41" s="95"/>
      <c r="B41" s="95"/>
      <c r="C41" s="94"/>
    </row>
    <row r="42" spans="1:3">
      <c r="A42" s="95"/>
      <c r="B42" s="95"/>
      <c r="C42" s="94"/>
    </row>
    <row r="43" spans="1:3">
      <c r="A43" s="95"/>
      <c r="B43" s="95"/>
      <c r="C43" s="94"/>
    </row>
    <row r="44" spans="1:3">
      <c r="A44" s="95"/>
      <c r="B44" s="95"/>
      <c r="C44" s="94"/>
    </row>
    <row r="45" spans="1:3">
      <c r="A45" s="95"/>
      <c r="B45" s="95"/>
      <c r="C45" s="94"/>
    </row>
    <row r="46" spans="1:3">
      <c r="A46" s="95"/>
      <c r="B46" s="95"/>
      <c r="C46" s="94"/>
    </row>
    <row r="47" spans="1:3">
      <c r="A47" s="95"/>
      <c r="B47" s="95"/>
      <c r="C47" s="94"/>
    </row>
    <row r="48" spans="1:3">
      <c r="A48" s="95"/>
      <c r="B48" s="95"/>
      <c r="C48" s="94"/>
    </row>
    <row r="49" spans="1:3">
      <c r="A49" s="95"/>
      <c r="B49" s="95"/>
      <c r="C49" s="94"/>
    </row>
    <row r="50" spans="1:3">
      <c r="A50" s="95"/>
      <c r="B50" s="95"/>
      <c r="C50" s="94"/>
    </row>
    <row r="51" spans="1:3">
      <c r="A51" s="95"/>
      <c r="B51" s="95"/>
      <c r="C51" s="94"/>
    </row>
    <row r="52" spans="1:3">
      <c r="A52" s="95"/>
      <c r="B52" s="95"/>
      <c r="C52" s="94"/>
    </row>
    <row r="53" spans="1:3">
      <c r="A53" s="95"/>
      <c r="B53" s="95"/>
      <c r="C53" s="94"/>
    </row>
    <row r="54" spans="1:3">
      <c r="A54" s="95"/>
      <c r="B54" s="95"/>
      <c r="C54" s="94"/>
    </row>
    <row r="55" spans="1:3">
      <c r="A55" s="95"/>
      <c r="B55" s="95"/>
      <c r="C55" s="94"/>
    </row>
    <row r="56" spans="1:3">
      <c r="A56" s="95"/>
      <c r="B56" s="95"/>
      <c r="C56" s="94"/>
    </row>
    <row r="57" spans="1:3">
      <c r="A57" s="95"/>
      <c r="B57" s="95"/>
      <c r="C57" s="94"/>
    </row>
    <row r="58" spans="1:3">
      <c r="A58" s="95"/>
      <c r="B58" s="95"/>
      <c r="C58" s="94"/>
    </row>
    <row r="59" spans="1:3">
      <c r="A59" s="95"/>
      <c r="B59" s="95"/>
      <c r="C59" s="94"/>
    </row>
    <row r="60" spans="1:3">
      <c r="A60" s="95"/>
      <c r="B60" s="95"/>
      <c r="C60" s="94"/>
    </row>
    <row r="61" spans="1:3">
      <c r="A61" s="95"/>
      <c r="B61" s="95"/>
      <c r="C61" s="94"/>
    </row>
    <row r="62" spans="1:3">
      <c r="A62" s="95"/>
      <c r="B62" s="95"/>
      <c r="C62" s="94"/>
    </row>
    <row r="63" spans="1:3">
      <c r="A63" s="95"/>
      <c r="B63" s="95"/>
      <c r="C63" s="94"/>
    </row>
    <row r="64" spans="1:3">
      <c r="A64" s="95"/>
      <c r="B64" s="95"/>
      <c r="C64" s="94"/>
    </row>
    <row r="65" spans="1:3">
      <c r="A65" s="95"/>
      <c r="B65" s="95"/>
      <c r="C65" s="94"/>
    </row>
    <row r="66" spans="1:3">
      <c r="A66" s="95"/>
      <c r="B66" s="95"/>
      <c r="C66" s="94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f70b153-7c10-49d1-9671-6e648a79e67f">PROJEKT-529-1253</_dlc_DocId>
    <_dlc_DocIdUrl xmlns="9f70b153-7c10-49d1-9671-6e648a79e67f">
      <Url>https://work.stiebel-eltron.de/projects/projektcenter/208/_layouts/15/DocIdRedir.aspx?ID=PROJEKT-529-1253</Url>
      <Description>PROJEKT-529-1253</Description>
    </_dlc_DocIdUrl>
    <IconOverlay xmlns="http://schemas.microsoft.com/sharepoint/v4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Nintex conditional workflow start</Name>
    <Synchronization>Synchronous</Synchronization>
    <Type>10001</Type>
    <SequenceNumber>50000</SequenceNumber>
    <Url/>
    <Assembly>Nintex.Workflow, Version=1.0.0.0, Culture=neutral, PublicKeyToken=913f6bae0ca5ae12</Assembly>
    <Class>Nintex.Workflow.ConditionalWorkflowStartReceiver</Class>
    <Data>635324626283357620</Data>
    <Filter/>
  </Receiver>
  <Receiver>
    <Name>Nintex conditional workflow start</Name>
    <Synchronization>Synchronous</Synchronization>
    <Type>10002</Type>
    <SequenceNumber>50000</SequenceNumber>
    <Url/>
    <Assembly>Nintex.Workflow, Version=1.0.0.0, Culture=neutral, PublicKeyToken=913f6bae0ca5ae12</Assembly>
    <Class>Nintex.Workflow.ConditionalWorkflowStartReceiver</Class>
    <Data>635324626283357620</Data>
    <Filter/>
  </Receiver>
  <Receiver>
    <Name>Nintex conditional workflow start</Name>
    <Synchronization>Synchronous</Synchronization>
    <Type>2</Type>
    <SequenceNumber>50000</SequenceNumber>
    <Url/>
    <Assembly>Nintex.Workflow, Version=1.0.0.0, Culture=neutral, PublicKeyToken=913f6bae0ca5ae12</Assembly>
    <Class>Nintex.Workflow.ConditionalWorkflowStartReceiver</Class>
    <Data>635324626283357620</Data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F89685041CCFB43B44F50493ACA14CE" ma:contentTypeVersion="1" ma:contentTypeDescription="Ein neues Dokument erstellen." ma:contentTypeScope="" ma:versionID="231226e2b2b63f6e02abc07daba44849">
  <xsd:schema xmlns:xsd="http://www.w3.org/2001/XMLSchema" xmlns:xs="http://www.w3.org/2001/XMLSchema" xmlns:p="http://schemas.microsoft.com/office/2006/metadata/properties" xmlns:ns2="9f70b153-7c10-49d1-9671-6e648a79e67f" xmlns:ns3="http://schemas.microsoft.com/sharepoint/v4" targetNamespace="http://schemas.microsoft.com/office/2006/metadata/properties" ma:root="true" ma:fieldsID="8dd56930888ee96355492306a7a5ab13" ns2:_="" ns3:_="">
    <xsd:import namespace="9f70b153-7c10-49d1-9671-6e648a79e67f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70b153-7c10-49d1-9671-6e648a79e67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E2A04C-8BE9-4D21-9B62-175E5448A8C7}">
  <ds:schemaRefs>
    <ds:schemaRef ds:uri="http://schemas.microsoft.com/office/2006/metadata/properties"/>
    <ds:schemaRef ds:uri="http://schemas.microsoft.com/office/infopath/2007/PartnerControls"/>
    <ds:schemaRef ds:uri="9f70b153-7c10-49d1-9671-6e648a79e67f"/>
    <ds:schemaRef ds:uri="http://schemas.microsoft.com/sharepoint/v4"/>
  </ds:schemaRefs>
</ds:datastoreItem>
</file>

<file path=customXml/itemProps2.xml><?xml version="1.0" encoding="utf-8"?>
<ds:datastoreItem xmlns:ds="http://schemas.openxmlformats.org/officeDocument/2006/customXml" ds:itemID="{FEE00694-9C00-4A9F-8C3B-BEDF8C18450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80E2285-EE29-4C4E-90D7-F486EC6FF06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B901254-8181-452B-95CF-8C55A52596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70b153-7c10-49d1-9671-6e648a79e67f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Eingabe</vt:lpstr>
      <vt:lpstr>Translation</vt:lpstr>
      <vt:lpstr>Eingabe!Druckbereich</vt:lpstr>
    </vt:vector>
  </TitlesOfParts>
  <Company>Stiebel Eltron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Reichardt</dc:creator>
  <cp:lastModifiedBy>Deike Thilo</cp:lastModifiedBy>
  <cp:lastPrinted>2012-09-17T14:18:42Z</cp:lastPrinted>
  <dcterms:created xsi:type="dcterms:W3CDTF">2009-09-17T09:57:09Z</dcterms:created>
  <dcterms:modified xsi:type="dcterms:W3CDTF">2015-11-16T09:56:05Z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cbb81f38-58b5-48ff-8468-c06f2f077e1b</vt:lpwstr>
  </property>
  <property fmtid="{D5CDD505-2E9C-101B-9397-08002B2CF9AE}" pid="3" name="ContentTypeId">
    <vt:lpwstr>0x0101004F89685041CCFB43B44F50493ACA14CE</vt:lpwstr>
  </property>
</Properties>
</file>